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vavrdovab\Desktop\Zakázky excel\"/>
    </mc:Choice>
  </mc:AlternateContent>
  <bookViews>
    <workbookView xWindow="0" yWindow="0" windowWidth="0" windowHeight="0"/>
  </bookViews>
  <sheets>
    <sheet name="Rekapitulace stavby" sheetId="1" r:id="rId1"/>
    <sheet name="1 - SO1.1 Realizace opatř..." sheetId="2" r:id="rId2"/>
    <sheet name="1.2 - SO1.2 Následná péče..." sheetId="3" r:id="rId3"/>
    <sheet name="1.3 - SO1.3 Následná péče..." sheetId="4" r:id="rId4"/>
    <sheet name="1.4 - SO1.4 Následná péče..." sheetId="5" r:id="rId5"/>
    <sheet name="7 - SO4.1 Realizace opatř..." sheetId="6" r:id="rId6"/>
    <sheet name="4.2 - SO4.2 Následná péče..." sheetId="7" r:id="rId7"/>
    <sheet name="4.3 - SO4.3 Následná péče..." sheetId="8" r:id="rId8"/>
    <sheet name="4.4 - SO4.4 Následná péče..." sheetId="9" r:id="rId9"/>
  </sheets>
  <definedNames>
    <definedName name="_xlnm.Print_Area" localSheetId="0">'Rekapitulace stavby'!$D$4:$AO$76,'Rekapitulace stavby'!$C$82:$AQ$105</definedName>
    <definedName name="_xlnm.Print_Titles" localSheetId="0">'Rekapitulace stavby'!$92:$92</definedName>
    <definedName name="_xlnm._FilterDatabase" localSheetId="1" hidden="1">'1 - SO1.1 Realizace opatř...'!$C$119:$K$165</definedName>
    <definedName name="_xlnm.Print_Area" localSheetId="1">'1 - SO1.1 Realizace opatř...'!$C$4:$J$76,'1 - SO1.1 Realizace opatř...'!$C$82:$J$101,'1 - SO1.1 Realizace opatř...'!$C$107:$K$165</definedName>
    <definedName name="_xlnm.Print_Titles" localSheetId="1">'1 - SO1.1 Realizace opatř...'!$119:$119</definedName>
    <definedName name="_xlnm._FilterDatabase" localSheetId="2" hidden="1">'1.2 - SO1.2 Následná péče...'!$C$121:$K$134</definedName>
    <definedName name="_xlnm.Print_Area" localSheetId="2">'1.2 - SO1.2 Následná péče...'!$C$4:$J$76,'1.2 - SO1.2 Následná péče...'!$C$82:$J$101,'1.2 - SO1.2 Následná péče...'!$C$107:$K$134</definedName>
    <definedName name="_xlnm.Print_Titles" localSheetId="2">'1.2 - SO1.2 Následná péče...'!$121:$121</definedName>
    <definedName name="_xlnm._FilterDatabase" localSheetId="3" hidden="1">'1.3 - SO1.3 Následná péče...'!$C$121:$K$134</definedName>
    <definedName name="_xlnm.Print_Area" localSheetId="3">'1.3 - SO1.3 Následná péče...'!$C$4:$J$76,'1.3 - SO1.3 Následná péče...'!$C$82:$J$101,'1.3 - SO1.3 Následná péče...'!$C$107:$K$134</definedName>
    <definedName name="_xlnm.Print_Titles" localSheetId="3">'1.3 - SO1.3 Následná péče...'!$121:$121</definedName>
    <definedName name="_xlnm._FilterDatabase" localSheetId="4" hidden="1">'1.4 - SO1.4 Následná péče...'!$C$121:$K$134</definedName>
    <definedName name="_xlnm.Print_Area" localSheetId="4">'1.4 - SO1.4 Následná péče...'!$C$4:$J$76,'1.4 - SO1.4 Následná péče...'!$C$82:$J$101,'1.4 - SO1.4 Následná péče...'!$C$107:$K$134</definedName>
    <definedName name="_xlnm.Print_Titles" localSheetId="4">'1.4 - SO1.4 Následná péče...'!$121:$121</definedName>
    <definedName name="_xlnm._FilterDatabase" localSheetId="5" hidden="1">'7 - SO4.1 Realizace opatř...'!$C$119:$K$165</definedName>
    <definedName name="_xlnm.Print_Area" localSheetId="5">'7 - SO4.1 Realizace opatř...'!$C$4:$J$76,'7 - SO4.1 Realizace opatř...'!$C$82:$J$101,'7 - SO4.1 Realizace opatř...'!$C$107:$K$165</definedName>
    <definedName name="_xlnm.Print_Titles" localSheetId="5">'7 - SO4.1 Realizace opatř...'!$119:$119</definedName>
    <definedName name="_xlnm._FilterDatabase" localSheetId="6" hidden="1">'4.2 - SO4.2 Následná péče...'!$C$121:$K$134</definedName>
    <definedName name="_xlnm.Print_Area" localSheetId="6">'4.2 - SO4.2 Následná péče...'!$C$4:$J$76,'4.2 - SO4.2 Následná péče...'!$C$82:$J$101,'4.2 - SO4.2 Následná péče...'!$C$107:$K$134</definedName>
    <definedName name="_xlnm.Print_Titles" localSheetId="6">'4.2 - SO4.2 Následná péče...'!$121:$121</definedName>
    <definedName name="_xlnm._FilterDatabase" localSheetId="7" hidden="1">'4.3 - SO4.3 Následná péče...'!$C$121:$K$134</definedName>
    <definedName name="_xlnm.Print_Area" localSheetId="7">'4.3 - SO4.3 Následná péče...'!$C$4:$J$76,'4.3 - SO4.3 Následná péče...'!$C$82:$J$101,'4.3 - SO4.3 Následná péče...'!$C$107:$K$134</definedName>
    <definedName name="_xlnm.Print_Titles" localSheetId="7">'4.3 - SO4.3 Následná péče...'!$121:$121</definedName>
    <definedName name="_xlnm._FilterDatabase" localSheetId="8" hidden="1">'4.4 - SO4.4 Následná péče...'!$C$121:$K$134</definedName>
    <definedName name="_xlnm.Print_Area" localSheetId="8">'4.4 - SO4.4 Následná péče...'!$C$4:$J$76,'4.4 - SO4.4 Následná péče...'!$C$82:$J$101,'4.4 - SO4.4 Následná péče...'!$C$107:$K$134</definedName>
    <definedName name="_xlnm.Print_Titles" localSheetId="8">'4.4 - SO4.4 Následná péče...'!$121:$121</definedName>
  </definedNames>
  <calcPr/>
</workbook>
</file>

<file path=xl/calcChain.xml><?xml version="1.0" encoding="utf-8"?>
<calcChain xmlns="http://schemas.openxmlformats.org/spreadsheetml/2006/main">
  <c i="9" l="1" r="J39"/>
  <c r="J38"/>
  <c i="1" r="AY104"/>
  <c i="9" r="J37"/>
  <c i="1" r="AX104"/>
  <c i="9"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J119"/>
  <c r="J118"/>
  <c r="F118"/>
  <c r="F116"/>
  <c r="E114"/>
  <c r="J94"/>
  <c r="J93"/>
  <c r="F93"/>
  <c r="F91"/>
  <c r="E89"/>
  <c r="J20"/>
  <c r="E20"/>
  <c r="F94"/>
  <c r="J19"/>
  <c r="J14"/>
  <c r="J116"/>
  <c r="E7"/>
  <c r="E110"/>
  <c i="8" r="J39"/>
  <c r="J38"/>
  <c i="1" r="AY103"/>
  <c i="8" r="J37"/>
  <c i="1" r="AX103"/>
  <c i="8"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J119"/>
  <c r="J118"/>
  <c r="F118"/>
  <c r="F116"/>
  <c r="E114"/>
  <c r="J94"/>
  <c r="J93"/>
  <c r="F93"/>
  <c r="F91"/>
  <c r="E89"/>
  <c r="J20"/>
  <c r="E20"/>
  <c r="F94"/>
  <c r="J19"/>
  <c r="J14"/>
  <c r="J91"/>
  <c r="E7"/>
  <c r="E110"/>
  <c i="7" r="J39"/>
  <c r="J38"/>
  <c i="1" r="AY102"/>
  <c i="7" r="J37"/>
  <c i="1" r="AX102"/>
  <c i="7"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J119"/>
  <c r="J118"/>
  <c r="F118"/>
  <c r="F116"/>
  <c r="E114"/>
  <c r="J94"/>
  <c r="J93"/>
  <c r="F93"/>
  <c r="F91"/>
  <c r="E89"/>
  <c r="J20"/>
  <c r="E20"/>
  <c r="F119"/>
  <c r="J19"/>
  <c r="J14"/>
  <c r="J91"/>
  <c r="E7"/>
  <c r="E110"/>
  <c i="6" r="J37"/>
  <c r="J36"/>
  <c i="1" r="AY101"/>
  <c i="6" r="J35"/>
  <c i="1" r="AX101"/>
  <c i="6" r="BI164"/>
  <c r="BH164"/>
  <c r="BG164"/>
  <c r="BF164"/>
  <c r="T164"/>
  <c r="T163"/>
  <c r="R164"/>
  <c r="R163"/>
  <c r="P164"/>
  <c r="P163"/>
  <c r="BI162"/>
  <c r="BH162"/>
  <c r="BG162"/>
  <c r="BF162"/>
  <c r="T162"/>
  <c r="T161"/>
  <c r="R162"/>
  <c r="R161"/>
  <c r="P162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117"/>
  <c r="J17"/>
  <c r="J12"/>
  <c r="J89"/>
  <c r="E7"/>
  <c r="E85"/>
  <c i="5" r="J39"/>
  <c r="J38"/>
  <c i="1" r="AY99"/>
  <c i="5" r="J37"/>
  <c i="1" r="AX99"/>
  <c i="5"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J119"/>
  <c r="J118"/>
  <c r="F118"/>
  <c r="F116"/>
  <c r="E114"/>
  <c r="J94"/>
  <c r="J93"/>
  <c r="F93"/>
  <c r="F91"/>
  <c r="E89"/>
  <c r="J20"/>
  <c r="E20"/>
  <c r="F94"/>
  <c r="J19"/>
  <c r="J14"/>
  <c r="J91"/>
  <c r="E7"/>
  <c r="E110"/>
  <c i="4" r="J39"/>
  <c r="J38"/>
  <c i="1" r="AY98"/>
  <c i="4" r="J37"/>
  <c i="1" r="AX98"/>
  <c i="4"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J119"/>
  <c r="J118"/>
  <c r="F118"/>
  <c r="F116"/>
  <c r="E114"/>
  <c r="J94"/>
  <c r="J93"/>
  <c r="F93"/>
  <c r="F91"/>
  <c r="E89"/>
  <c r="J20"/>
  <c r="E20"/>
  <c r="F94"/>
  <c r="J19"/>
  <c r="J14"/>
  <c r="J116"/>
  <c r="E7"/>
  <c r="E110"/>
  <c i="3" r="J39"/>
  <c r="J38"/>
  <c i="1" r="AY97"/>
  <c i="3" r="J37"/>
  <c i="1" r="AX97"/>
  <c i="3"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J119"/>
  <c r="J118"/>
  <c r="F118"/>
  <c r="F116"/>
  <c r="E114"/>
  <c r="J94"/>
  <c r="J93"/>
  <c r="F93"/>
  <c r="F91"/>
  <c r="E89"/>
  <c r="J20"/>
  <c r="E20"/>
  <c r="F119"/>
  <c r="J19"/>
  <c r="J14"/>
  <c r="J116"/>
  <c r="E7"/>
  <c r="E110"/>
  <c i="2" r="J37"/>
  <c r="J36"/>
  <c i="1" r="AY96"/>
  <c i="2" r="J35"/>
  <c i="1" r="AX96"/>
  <c i="2" r="BI164"/>
  <c r="BH164"/>
  <c r="BG164"/>
  <c r="BF164"/>
  <c r="T164"/>
  <c r="T163"/>
  <c r="R164"/>
  <c r="R163"/>
  <c r="P164"/>
  <c r="P163"/>
  <c r="BI162"/>
  <c r="BH162"/>
  <c r="BG162"/>
  <c r="BF162"/>
  <c r="T162"/>
  <c r="T161"/>
  <c r="R162"/>
  <c r="R161"/>
  <c r="P162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117"/>
  <c r="J17"/>
  <c r="J12"/>
  <c r="J89"/>
  <c r="E7"/>
  <c r="E110"/>
  <c i="1" r="L90"/>
  <c r="AM90"/>
  <c r="AM89"/>
  <c r="L89"/>
  <c r="AM87"/>
  <c r="L87"/>
  <c r="L85"/>
  <c r="L84"/>
  <c i="9" r="BK131"/>
  <c r="J127"/>
  <c r="BK125"/>
  <c i="8" r="BK133"/>
  <c r="J129"/>
  <c r="BK127"/>
  <c i="7" r="J127"/>
  <c r="J125"/>
  <c i="6" r="J157"/>
  <c r="BK155"/>
  <c r="BK153"/>
  <c r="J151"/>
  <c r="BK149"/>
  <c r="J147"/>
  <c r="J145"/>
  <c r="J143"/>
  <c r="J142"/>
  <c r="BK139"/>
  <c r="BK136"/>
  <c r="J134"/>
  <c r="J131"/>
  <c r="BK127"/>
  <c r="BK125"/>
  <c i="5" r="BK133"/>
  <c r="J129"/>
  <c r="BK125"/>
  <c i="4" r="J131"/>
  <c r="BK129"/>
  <c r="BK127"/>
  <c i="3" r="BK133"/>
  <c r="BK129"/>
  <c r="J127"/>
  <c i="2" r="BK164"/>
  <c r="J159"/>
  <c r="BK157"/>
  <c r="J155"/>
  <c r="J153"/>
  <c r="BK149"/>
  <c r="BK147"/>
  <c r="J144"/>
  <c r="BK142"/>
  <c r="BK141"/>
  <c r="J139"/>
  <c r="BK136"/>
  <c r="BK134"/>
  <c r="BK131"/>
  <c r="J129"/>
  <c r="J127"/>
  <c i="1" r="AS100"/>
  <c i="9" r="J133"/>
  <c r="BK129"/>
  <c r="J129"/>
  <c r="J125"/>
  <c i="8" r="J133"/>
  <c r="J131"/>
  <c r="BK129"/>
  <c r="J125"/>
  <c i="7" r="J133"/>
  <c r="BK131"/>
  <c r="J129"/>
  <c r="BK127"/>
  <c r="BK125"/>
  <c i="6" r="BK164"/>
  <c r="BK162"/>
  <c r="J159"/>
  <c r="J155"/>
  <c r="J153"/>
  <c r="BK151"/>
  <c r="J149"/>
  <c r="BK145"/>
  <c r="BK143"/>
  <c r="BK141"/>
  <c r="J137"/>
  <c r="BK135"/>
  <c r="BK132"/>
  <c r="J129"/>
  <c r="J123"/>
  <c i="5" r="BK131"/>
  <c r="BK127"/>
  <c i="4" r="BK133"/>
  <c r="BK131"/>
  <c r="J129"/>
  <c r="BK125"/>
  <c i="3" r="J133"/>
  <c r="J131"/>
  <c r="J125"/>
  <c i="2" r="J164"/>
  <c r="J162"/>
  <c r="BK159"/>
  <c r="J157"/>
  <c r="BK155"/>
  <c r="J147"/>
  <c r="J145"/>
  <c r="BK143"/>
  <c r="J141"/>
  <c r="BK137"/>
  <c r="J135"/>
  <c r="BK133"/>
  <c r="J131"/>
  <c r="BK129"/>
  <c r="BK127"/>
  <c r="BK125"/>
  <c r="J123"/>
  <c i="1" r="AS95"/>
  <c i="9" r="BK133"/>
  <c r="BK127"/>
  <c i="8" r="BK131"/>
  <c r="J127"/>
  <c r="BK125"/>
  <c i="7" r="BK133"/>
  <c r="J131"/>
  <c r="BK129"/>
  <c i="6" r="J164"/>
  <c r="J162"/>
  <c r="BK159"/>
  <c r="BK157"/>
  <c r="BK147"/>
  <c r="BK144"/>
  <c r="J144"/>
  <c r="BK142"/>
  <c r="J141"/>
  <c r="J139"/>
  <c r="BK137"/>
  <c r="J136"/>
  <c r="J135"/>
  <c r="BK134"/>
  <c r="J132"/>
  <c r="BK131"/>
  <c r="BK129"/>
  <c r="J127"/>
  <c r="J125"/>
  <c r="BK123"/>
  <c i="5" r="J133"/>
  <c r="J131"/>
  <c r="BK129"/>
  <c r="J127"/>
  <c r="J125"/>
  <c i="4" r="J133"/>
  <c r="J127"/>
  <c r="J125"/>
  <c i="3" r="BK131"/>
  <c r="J129"/>
  <c r="BK127"/>
  <c r="BK125"/>
  <c i="2" r="BK162"/>
  <c r="BK153"/>
  <c r="BK151"/>
  <c r="J151"/>
  <c r="J149"/>
  <c r="BK145"/>
  <c r="BK144"/>
  <c r="J143"/>
  <c r="J142"/>
  <c r="BK139"/>
  <c r="J137"/>
  <c r="J136"/>
  <c r="BK135"/>
  <c r="J134"/>
  <c r="J133"/>
  <c r="J125"/>
  <c r="BK123"/>
  <c i="9" r="J131"/>
  <c i="6" l="1" r="BK122"/>
  <c i="9" r="P124"/>
  <c r="P123"/>
  <c r="P122"/>
  <c i="1" r="AU104"/>
  <c i="2" r="P122"/>
  <c r="P121"/>
  <c r="P120"/>
  <c i="1" r="AU96"/>
  <c i="3" r="BK124"/>
  <c r="J124"/>
  <c r="J100"/>
  <c r="R124"/>
  <c r="R123"/>
  <c r="R122"/>
  <c i="4" r="BK124"/>
  <c r="BK123"/>
  <c r="BK122"/>
  <c r="J122"/>
  <c r="P124"/>
  <c r="P123"/>
  <c r="P122"/>
  <c i="1" r="AU98"/>
  <c i="5" r="BK124"/>
  <c r="BK123"/>
  <c r="J123"/>
  <c r="J99"/>
  <c r="P124"/>
  <c r="P123"/>
  <c r="P122"/>
  <c i="1" r="AU99"/>
  <c i="6" r="T122"/>
  <c r="T121"/>
  <c r="T120"/>
  <c i="7" r="BK124"/>
  <c r="BK123"/>
  <c r="J123"/>
  <c r="J99"/>
  <c r="T124"/>
  <c r="T123"/>
  <c r="T122"/>
  <c i="8" r="BK124"/>
  <c r="BK123"/>
  <c r="J123"/>
  <c r="J99"/>
  <c r="P124"/>
  <c r="P123"/>
  <c r="P122"/>
  <c i="1" r="AU103"/>
  <c i="9" r="T124"/>
  <c r="T123"/>
  <c r="T122"/>
  <c i="2" r="T122"/>
  <c r="T121"/>
  <c r="T120"/>
  <c i="3" r="T124"/>
  <c r="T123"/>
  <c r="T122"/>
  <c i="4" r="R124"/>
  <c r="R123"/>
  <c r="R122"/>
  <c i="5" r="T124"/>
  <c r="T123"/>
  <c r="T122"/>
  <c i="6" r="P122"/>
  <c r="P121"/>
  <c r="P120"/>
  <c i="1" r="AU101"/>
  <c i="7" r="R124"/>
  <c r="R123"/>
  <c r="R122"/>
  <c i="8" r="R124"/>
  <c r="R123"/>
  <c r="R122"/>
  <c i="9" r="R124"/>
  <c r="R123"/>
  <c r="R122"/>
  <c i="2" r="BK122"/>
  <c r="J122"/>
  <c r="J98"/>
  <c r="R122"/>
  <c r="R121"/>
  <c r="R120"/>
  <c i="3" r="P124"/>
  <c r="P123"/>
  <c r="P122"/>
  <c i="1" r="AU97"/>
  <c i="4" r="T124"/>
  <c r="T123"/>
  <c r="T122"/>
  <c i="5" r="R124"/>
  <c r="R123"/>
  <c r="R122"/>
  <c i="6" r="R122"/>
  <c r="R121"/>
  <c r="R120"/>
  <c i="7" r="P124"/>
  <c r="P123"/>
  <c r="P122"/>
  <c i="1" r="AU102"/>
  <c i="8" r="T124"/>
  <c r="T123"/>
  <c r="T122"/>
  <c i="9" r="BK124"/>
  <c r="J124"/>
  <c r="J100"/>
  <c r="BE131"/>
  <c r="BE133"/>
  <c i="2" r="E85"/>
  <c r="BE131"/>
  <c r="BE133"/>
  <c r="BE137"/>
  <c r="BE142"/>
  <c r="BE143"/>
  <c r="BE147"/>
  <c r="BE149"/>
  <c r="BE151"/>
  <c r="BE159"/>
  <c r="BK163"/>
  <c r="J163"/>
  <c r="J100"/>
  <c i="3" r="E85"/>
  <c r="J91"/>
  <c r="F94"/>
  <c r="BE127"/>
  <c r="BE129"/>
  <c r="BE131"/>
  <c i="5" r="J116"/>
  <c r="F119"/>
  <c i="6" r="F92"/>
  <c r="E110"/>
  <c r="J114"/>
  <c r="BE125"/>
  <c r="BE132"/>
  <c r="BE136"/>
  <c r="BE137"/>
  <c r="BE139"/>
  <c r="BE142"/>
  <c r="BE145"/>
  <c r="BE149"/>
  <c r="BE151"/>
  <c r="BE155"/>
  <c r="BE162"/>
  <c r="BK163"/>
  <c r="J163"/>
  <c r="J100"/>
  <c i="7" r="BE125"/>
  <c r="BE127"/>
  <c r="BE133"/>
  <c i="8" r="J116"/>
  <c r="F119"/>
  <c r="BE125"/>
  <c i="9" r="F119"/>
  <c i="2" r="F92"/>
  <c r="J114"/>
  <c r="BE123"/>
  <c r="BE127"/>
  <c r="BE134"/>
  <c r="BE135"/>
  <c r="BE136"/>
  <c r="BE141"/>
  <c r="BE145"/>
  <c r="BE162"/>
  <c i="4" r="E85"/>
  <c r="J91"/>
  <c r="F119"/>
  <c r="BE129"/>
  <c r="BE131"/>
  <c i="5" r="E85"/>
  <c r="BE125"/>
  <c i="6" r="BE123"/>
  <c r="BE127"/>
  <c r="BE129"/>
  <c r="BE144"/>
  <c r="BE147"/>
  <c r="BE157"/>
  <c r="BK161"/>
  <c r="J161"/>
  <c r="J99"/>
  <c i="7" r="E85"/>
  <c r="J116"/>
  <c r="BE131"/>
  <c i="8" r="E85"/>
  <c r="BE131"/>
  <c r="BE133"/>
  <c i="9" r="E85"/>
  <c r="J91"/>
  <c r="BE125"/>
  <c r="BE129"/>
  <c i="2" r="BE125"/>
  <c r="BE129"/>
  <c r="BE139"/>
  <c r="BE144"/>
  <c r="BE153"/>
  <c r="BE155"/>
  <c r="BE157"/>
  <c r="BE164"/>
  <c r="BK161"/>
  <c r="J161"/>
  <c r="J99"/>
  <c i="3" r="BE125"/>
  <c r="BE133"/>
  <c i="4" r="BE125"/>
  <c r="BE127"/>
  <c r="BE133"/>
  <c i="5" r="BE127"/>
  <c r="BE129"/>
  <c r="BE131"/>
  <c r="BE133"/>
  <c i="6" r="BE131"/>
  <c r="BE134"/>
  <c r="BE135"/>
  <c r="BE141"/>
  <c r="BE143"/>
  <c r="BE153"/>
  <c r="BE159"/>
  <c r="BE164"/>
  <c i="7" r="F94"/>
  <c r="BE129"/>
  <c i="8" r="BE127"/>
  <c r="BE129"/>
  <c i="9" r="BE127"/>
  <c i="3" r="F36"/>
  <c i="1" r="BA97"/>
  <c i="3" r="F39"/>
  <c i="1" r="BD97"/>
  <c i="4" r="F37"/>
  <c i="1" r="BB98"/>
  <c i="4" r="J32"/>
  <c i="1" r="AG98"/>
  <c i="5" r="J36"/>
  <c i="1" r="AW99"/>
  <c i="5" r="F37"/>
  <c i="1" r="BB99"/>
  <c i="6" r="J34"/>
  <c i="1" r="AW101"/>
  <c i="7" r="F36"/>
  <c i="1" r="BA102"/>
  <c i="7" r="F38"/>
  <c i="1" r="BC102"/>
  <c i="8" r="F38"/>
  <c i="1" r="BC103"/>
  <c i="2" r="F35"/>
  <c i="1" r="BB96"/>
  <c i="6" r="F34"/>
  <c i="1" r="BA101"/>
  <c i="2" r="F36"/>
  <c i="1" r="BC96"/>
  <c i="6" r="F35"/>
  <c i="1" r="BB101"/>
  <c i="8" r="F39"/>
  <c i="1" r="BD103"/>
  <c i="2" r="F37"/>
  <c i="1" r="BD96"/>
  <c i="6" r="F36"/>
  <c i="1" r="BC101"/>
  <c i="4" r="J36"/>
  <c i="1" r="AW98"/>
  <c i="5" r="F36"/>
  <c i="1" r="BA99"/>
  <c i="7" r="F37"/>
  <c i="1" r="BB102"/>
  <c i="8" r="F36"/>
  <c i="1" r="BA103"/>
  <c i="8" r="F37"/>
  <c i="1" r="BB103"/>
  <c i="9" r="J36"/>
  <c i="1" r="AW104"/>
  <c i="2" r="F34"/>
  <c i="1" r="BA96"/>
  <c i="3" r="J36"/>
  <c i="1" r="AW97"/>
  <c i="3" r="F38"/>
  <c i="1" r="BC97"/>
  <c i="4" r="F36"/>
  <c i="1" r="BA98"/>
  <c i="7" r="F39"/>
  <c i="1" r="BD102"/>
  <c i="9" r="F38"/>
  <c i="1" r="BC104"/>
  <c i="2" r="J34"/>
  <c i="1" r="AW96"/>
  <c i="9" r="F36"/>
  <c i="1" r="BA104"/>
  <c i="3" r="F37"/>
  <c i="1" r="BB97"/>
  <c i="4" r="F39"/>
  <c i="1" r="BD98"/>
  <c i="5" r="F39"/>
  <c i="1" r="BD99"/>
  <c i="6" r="F37"/>
  <c i="1" r="BD101"/>
  <c i="9" r="F39"/>
  <c i="1" r="BD104"/>
  <c i="4" r="F38"/>
  <c i="1" r="BC98"/>
  <c i="5" r="F38"/>
  <c i="1" r="BC99"/>
  <c i="7" r="J36"/>
  <c i="1" r="AW102"/>
  <c i="8" r="J36"/>
  <c i="1" r="AW103"/>
  <c i="9" r="F37"/>
  <c i="1" r="BB104"/>
  <c r="AS94"/>
  <c i="6" l="1" r="BK121"/>
  <c r="J121"/>
  <c r="J97"/>
  <c r="J122"/>
  <c r="J98"/>
  <c i="9" r="BK123"/>
  <c r="J123"/>
  <c r="J99"/>
  <c i="2" r="BK121"/>
  <c r="J121"/>
  <c r="J97"/>
  <c i="4" r="J98"/>
  <c r="J124"/>
  <c r="J100"/>
  <c i="5" r="J124"/>
  <c r="J100"/>
  <c i="7" r="J124"/>
  <c r="J100"/>
  <c i="8" r="BK122"/>
  <c r="J122"/>
  <c r="J124"/>
  <c r="J100"/>
  <c i="3" r="BK123"/>
  <c r="BK122"/>
  <c r="J122"/>
  <c r="J98"/>
  <c i="4" r="J123"/>
  <c r="J99"/>
  <c i="5" r="BK122"/>
  <c r="J122"/>
  <c r="J98"/>
  <c i="7" r="BK122"/>
  <c r="J122"/>
  <c r="J98"/>
  <c i="1" r="BA95"/>
  <c r="AW95"/>
  <c i="8" r="J32"/>
  <c i="1" r="AG103"/>
  <c i="9" r="F35"/>
  <c i="1" r="AZ104"/>
  <c r="BD100"/>
  <c i="3" r="F35"/>
  <c i="1" r="AZ97"/>
  <c i="4" r="J35"/>
  <c i="1" r="AV98"/>
  <c r="AT98"/>
  <c i="6" r="F33"/>
  <c i="1" r="AZ101"/>
  <c r="BC95"/>
  <c r="AY95"/>
  <c r="BB100"/>
  <c r="AX100"/>
  <c i="2" r="J33"/>
  <c i="1" r="AV96"/>
  <c r="AT96"/>
  <c i="5" r="F35"/>
  <c i="1" r="AZ99"/>
  <c r="AU100"/>
  <c i="6" r="J33"/>
  <c i="1" r="AV101"/>
  <c r="AT101"/>
  <c i="8" r="F35"/>
  <c i="1" r="AZ103"/>
  <c i="9" r="J35"/>
  <c i="1" r="AV104"/>
  <c r="AT104"/>
  <c i="2" r="F33"/>
  <c i="1" r="AZ96"/>
  <c i="5" r="J35"/>
  <c i="1" r="AV99"/>
  <c r="AT99"/>
  <c i="8" r="J35"/>
  <c i="1" r="AV103"/>
  <c r="AT103"/>
  <c r="AU95"/>
  <c r="AU94"/>
  <c r="BB95"/>
  <c r="AX95"/>
  <c r="BA100"/>
  <c r="AW100"/>
  <c i="3" r="J35"/>
  <c i="1" r="AV97"/>
  <c r="AT97"/>
  <c i="4" r="F35"/>
  <c i="1" r="AZ98"/>
  <c i="7" r="J35"/>
  <c i="1" r="AV102"/>
  <c r="AT102"/>
  <c r="BC100"/>
  <c r="AY100"/>
  <c i="7" r="F35"/>
  <c i="1" r="AZ102"/>
  <c r="BD95"/>
  <c r="BD94"/>
  <c r="W33"/>
  <c i="8" l="1" r="J41"/>
  <c i="9" r="BK122"/>
  <c r="J122"/>
  <c r="J98"/>
  <c i="3" r="J123"/>
  <c r="J99"/>
  <c i="6" r="BK120"/>
  <c r="J120"/>
  <c i="8" r="J98"/>
  <c i="2" r="BK120"/>
  <c r="J120"/>
  <c r="J96"/>
  <c i="4" r="J41"/>
  <c i="1" r="AN98"/>
  <c r="AN103"/>
  <c r="AZ95"/>
  <c r="AV95"/>
  <c r="AT95"/>
  <c i="7" r="J32"/>
  <c i="1" r="AG102"/>
  <c r="AN102"/>
  <c r="AZ100"/>
  <c r="AV100"/>
  <c r="AT100"/>
  <c r="BA94"/>
  <c r="W30"/>
  <c r="BC94"/>
  <c r="W32"/>
  <c i="6" r="J30"/>
  <c i="1" r="AG101"/>
  <c r="AN101"/>
  <c i="3" r="J32"/>
  <c i="1" r="AG97"/>
  <c r="AN97"/>
  <c r="BB94"/>
  <c r="W31"/>
  <c i="5" r="J32"/>
  <c i="1" r="AG99"/>
  <c r="AN99"/>
  <c i="5" l="1" r="J41"/>
  <c i="6" r="J39"/>
  <c i="7" r="J41"/>
  <c i="3" r="J41"/>
  <c i="6" r="J96"/>
  <c i="1" r="AW94"/>
  <c r="AK30"/>
  <c r="AX94"/>
  <c r="AY94"/>
  <c i="2" r="J30"/>
  <c i="1" r="AG96"/>
  <c r="AN96"/>
  <c r="AZ94"/>
  <c r="W29"/>
  <c i="9" r="J32"/>
  <c i="1" r="AG104"/>
  <c r="AN104"/>
  <c i="9" l="1" r="J41"/>
  <c i="2" r="J39"/>
  <c i="1" r="AV94"/>
  <c r="AK29"/>
  <c r="AG95"/>
  <c r="AN95"/>
  <c r="AG100"/>
  <c r="AN100"/>
  <c l="1"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<sst xmlns="http://schemas.openxmlformats.org/spreadsheetml/2006/main">
  <si>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</si>
  <si>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</si>
  <si>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</si>
  <si>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</si>
  <si>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</si>
  <si>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{673b6312-983d-4c62-8873-6effdcf9d443}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</si>
  <si>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</si>
  <si>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</si>
  <si>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</si>
  <si>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</si>
  <si>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</si>
  <si>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</si>
  <si>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</si>
  <si>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</si>
  <si>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11092020K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</si>
  <si>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</si>
  <si>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</si>
  <si>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Prorierozní meze Čechyně</t>
  </si>
  <si>
    <t>KSO:</t>
  </si>
  <si>
    <t>823 29 11</t>
  </si>
  <si>
    <t>CC-CZ:</t>
  </si>
  <si>
    <t>24208</t>
  </si>
  <si>
    <t>Místo:</t>
  </si>
  <si>
    <t>k. ú. Čechyně</t>
  </si>
  <si>
    <t>Datum:</t>
  </si>
  <si>
    <t>11.9.2020</t>
  </si>
  <si>
    <t>Zadavatel:</t>
  </si>
  <si>
    <t>IČ:</t>
  </si>
  <si>
    <t>Město Rousínov, Sušilovo náměstí 84/56 PSČ 683 01</t>
  </si>
  <si>
    <t>DIČ:</t>
  </si>
  <si>
    <t>Uchazeč:</t>
  </si>
  <si>
    <t>Vyplň údaj</t>
  </si>
  <si>
    <t>Projektant:</t>
  </si>
  <si>
    <t>Ing. Michal Kovář Ph. D, Halasova 995 Tišnov</t>
  </si>
  <si>
    <t>True</t>
  </si>
  <si>
    <t>Zpracovatel:</t>
  </si>
  <si>
    <t>Ing. Michal Kovář Ph. D</t>
  </si>
  <si>
    <t>Poznámka:</t>
  </si>
  <si>
    <t>Předpokládaná cena projektovaného objektu stavby byla stanovena pomocí položkového rozpočtu z aktuální databáze cenové soustavy od firmy ÚRS Praha, a.s., pomocí programu KROS 4 CÚ 2020II._x000d_
Neomezený dálkový přístup k Katalogům ÚRS Praha a.s. naleznete na adrese: http:/www.cs-urs.cz.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</si>
  <si>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</si>
  <si>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</si>
  <si>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</si>
  <si>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</si>
  <si>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</si>
  <si>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</si>
  <si>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</si>
  <si>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</si>
  <si>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</si>
  <si>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</si>
  <si>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</si>
  <si>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</si>
  <si>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</si>
  <si>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</si>
  <si>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</si>
  <si>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</si>
  <si>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</si>
  <si>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</si>
  <si>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</si>
  <si>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</si>
  <si>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</si>
  <si>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</si>
  <si>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</si>
  <si>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</si>
  <si>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</si>
  <si>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</si>
  <si>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</si>
  <si>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</si>
  <si>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</si>
  <si>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</si>
  <si>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</si>
  <si>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</si>
  <si>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</si>
  <si>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</si>
  <si>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</si>
  <si>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</si>
  <si>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</si>
  <si>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</si>
  <si>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</si>
  <si>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</si>
  <si>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</si>
  <si>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</si>
  <si>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</si>
  <si>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</si>
  <si>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1</t>
  </si>
  <si>
    <t>SO1.1 Realizace opatření ZM4 pozemek č. 2659</t>
  </si>
  <si>
    <t>STA</t>
  </si>
  <si>
    <t>{28e29078-34f4-40f8-8b5f-95107f7c11b5}</t>
  </si>
  <si>
    <t>2</t>
  </si>
  <si>
    <t>/</t>
  </si>
  <si>
    <t>Soupis</t>
  </si>
  <si>
    <t>###NOINSERT###</t>
  </si>
  <si>
    <t>1.2</t>
  </si>
  <si>
    <t>SO1.2 Následná péče v prvním roce po výsadbě, opatření ZM4 pozemek č. 2659</t>
  </si>
  <si>
    <t>{a59ca2ff-be8a-4c23-b77a-79d24745e434}</t>
  </si>
  <si>
    <t>1.3</t>
  </si>
  <si>
    <t>SO1.3 Následná péče v druhém roce po výsadbě, opatření ZM4 pozemek č. 2659</t>
  </si>
  <si>
    <t>{fc94b24d-1158-47e4-9aa5-2bea12472f30}</t>
  </si>
  <si>
    <t>1.4</t>
  </si>
  <si>
    <t>SO1.4 Následná péče v třetím roce po výsadbě, opatření ZM4 pozemek č. 2659</t>
  </si>
  <si>
    <t>{eab84e00-5a29-4240-aa3e-d4efb061daba}</t>
  </si>
  <si>
    <t>7</t>
  </si>
  <si>
    <t>SO4.1 Realizace opatření ZM7 pozemek č. 2569</t>
  </si>
  <si>
    <t>{8b28a1a7-4c4d-41b8-b332-e720feb2aef3}</t>
  </si>
  <si>
    <t>4.2</t>
  </si>
  <si>
    <t>SO4.2 Následná péče opatření v prvním roce po výsadbě, ZM7 pozemek č. 2569</t>
  </si>
  <si>
    <t>{f755112b-ecdf-4115-8b37-f9f417fbdf73}</t>
  </si>
  <si>
    <t>4.3</t>
  </si>
  <si>
    <t>SO4.3 Následná péče opatření v druhém roce po výsadbě, ZM7 pozemek č. 2569</t>
  </si>
  <si>
    <t>{d0bc25fd-d62d-4cab-bbbd-ba0822225572}</t>
  </si>
  <si>
    <t>4.4</t>
  </si>
  <si>
    <t>SO4.4 Následná péče opatření vtřetím roce po výsadbě, ZM7 pozemek č. 2569</t>
  </si>
  <si>
    <t>{c2af7800-72fc-4fa6-853d-4769e4d4d5e4}</t>
  </si>
  <si>
    <t>KRYCÍ LIST SOUPISU PRACÍ</t>
  </si>
  <si>
    <t>Objekt:</t>
  </si>
  <si>
    <t>1 - SO1.1 Realizace opatření ZM4 pozemek č. 2659</t>
  </si>
  <si>
    <t>k.ú.</t>
  </si>
  <si>
    <t>Předpokládaná cena projektovaného objektu stavby byla stanovena pomocí položkového rozpočtu z aktuální databáze cenové soustavy od firmy ÚRS Praha, a.s., pomocí programu KROS 4 CÚ 2020II. Neomezený dálkový přístup k Katalogům ÚRS Praha a.s. naleznete na adrese: http:/www.cs-urs.cz.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</si>
  <si>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</si>
  <si>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</si>
  <si>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</si>
  <si>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</si>
  <si>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</si>
  <si>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</si>
  <si>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</si>
  <si>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998 - Přesun hmot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</si>
  <si>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</si>
  <si>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</si>
  <si>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</si>
  <si>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</si>
  <si>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</si>
  <si>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</si>
  <si>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</si>
  <si>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</si>
  <si>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</si>
  <si>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</si>
  <si>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</si>
  <si>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</si>
  <si>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</si>
  <si>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</si>
  <si>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</si>
  <si>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</si>
  <si>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</si>
  <si>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</si>
  <si>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</si>
  <si>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181151312</t>
  </si>
  <si>
    <t>Plošná úprava terénu v zemině tř. 1 až 4 s urovnáním povrchu bez doplnění ornice souvislé plochy přes 500 m2 při nerovnostech terénu přes 50 do 100 mm na svahu přes 1:5 do 1:2</t>
  </si>
  <si>
    <t>m2</t>
  </si>
  <si>
    <t>CS ÚRS 2020 02</t>
  </si>
  <si>
    <t>4</t>
  </si>
  <si>
    <t>-817885658</t>
  </si>
  <si>
    <t>VV</t>
  </si>
  <si>
    <t>2537,0 "příprava ploch pro založení trávníku</t>
  </si>
  <si>
    <t>181451312</t>
  </si>
  <si>
    <t>Založení trávníku strojně výsevem včetně utažení na ploše na svahu přes 1:5 do 1:2</t>
  </si>
  <si>
    <t>-693922566</t>
  </si>
  <si>
    <t>2537,0 "podle Technické zprávy</t>
  </si>
  <si>
    <t>3</t>
  </si>
  <si>
    <t>M</t>
  </si>
  <si>
    <t>005720000</t>
  </si>
  <si>
    <t xml:space="preserve">osivo  travinobilinná směs</t>
  </si>
  <si>
    <t>kg</t>
  </si>
  <si>
    <t>8</t>
  </si>
  <si>
    <t>-295601314</t>
  </si>
  <si>
    <t>2537,0*0,03 "směs podle Technické zprávy</t>
  </si>
  <si>
    <t>183102214</t>
  </si>
  <si>
    <t>Hloubení jamek pro vysazování rostlin v zemině tř.1 až 4 s výměnou půdy z 50% na svahu přes 1:5 do 1:2, objemu přes 0,05 do 0,125 m3</t>
  </si>
  <si>
    <t>kus</t>
  </si>
  <si>
    <t>1573145416</t>
  </si>
  <si>
    <t>15 "pro odrostky stromků</t>
  </si>
  <si>
    <t>5</t>
  </si>
  <si>
    <t>10321100</t>
  </si>
  <si>
    <t>zahradní substrát pro výsadbu VL</t>
  </si>
  <si>
    <t>m3</t>
  </si>
  <si>
    <t>981939912</t>
  </si>
  <si>
    <t>15*0,1</t>
  </si>
  <si>
    <t>6</t>
  </si>
  <si>
    <t>184102123</t>
  </si>
  <si>
    <t xml:space="preserve">Výsadba dřeviny s balem do předem vyhloubené jamky se zalitím  na svahu přes 1:5 do 1:2, při průměru balu přes 300 do 400 mm</t>
  </si>
  <si>
    <t>-1566922014</t>
  </si>
  <si>
    <t>02650001</t>
  </si>
  <si>
    <t>Javor mléč /Acer platanoides/ obvod knínku 8 - 12 cm, se zapěstovanou korunkou</t>
  </si>
  <si>
    <t>ks</t>
  </si>
  <si>
    <t>-882503125</t>
  </si>
  <si>
    <t>02650002</t>
  </si>
  <si>
    <t>Javor klen /Acer pseudoplatanus/ obvod knínku 8 - 12 cm, se zapěstovanou korunkou</t>
  </si>
  <si>
    <t>746844929</t>
  </si>
  <si>
    <t>9</t>
  </si>
  <si>
    <t>02650003</t>
  </si>
  <si>
    <t xml:space="preserve">Javor babyka /Acer campestre/ obvod knínku 8  cm, se zapěstovanou korunkou</t>
  </si>
  <si>
    <t>752971184</t>
  </si>
  <si>
    <t>10</t>
  </si>
  <si>
    <t>184215133</t>
  </si>
  <si>
    <t>Ukotvení dřeviny kůly třemi kůly, délky přes 2 do 3 m</t>
  </si>
  <si>
    <t>-2038912501</t>
  </si>
  <si>
    <t>15 "podle návou uvedeného v TZ (včetně distančních prvků)</t>
  </si>
  <si>
    <t>11</t>
  </si>
  <si>
    <t>60591255</t>
  </si>
  <si>
    <t>kůl vyvazovací dřevěný impregnovaný D 8cm dl 2,5m</t>
  </si>
  <si>
    <t>545334693</t>
  </si>
  <si>
    <t>15,0*3</t>
  </si>
  <si>
    <t>12</t>
  </si>
  <si>
    <t>184215422</t>
  </si>
  <si>
    <t>Zhotovení závlahové mísy u solitérních dřevin na svahu přes 1:5 do 1:2, o průměru mísy přes 0,5 do 1 m</t>
  </si>
  <si>
    <t>-269028354</t>
  </si>
  <si>
    <t>13</t>
  </si>
  <si>
    <t>184813121</t>
  </si>
  <si>
    <t>Ochrana dřevin před okusem zvěří mechanicky v rovině nebo ve svahu do 1:5, pletivem, výšky do 2 m</t>
  </si>
  <si>
    <t>1218203109</t>
  </si>
  <si>
    <t>14</t>
  </si>
  <si>
    <t>184813125</t>
  </si>
  <si>
    <t>Ochrana dřevin před okusem zvěří mechanicky Příplatek k ceně za mechanickou ochranu ve svahu přes 1:5 do 1:2</t>
  </si>
  <si>
    <t>-346832232</t>
  </si>
  <si>
    <t>184816111</t>
  </si>
  <si>
    <t xml:space="preserve">Hnojení sazenic  průmyslovými hnojivy v množství do 0,25 kg k jedné sazenici</t>
  </si>
  <si>
    <t>1104299340</t>
  </si>
  <si>
    <t>16</t>
  </si>
  <si>
    <t>25191155</t>
  </si>
  <si>
    <t>hnojivo průmyslové</t>
  </si>
  <si>
    <t>-1506998127</t>
  </si>
  <si>
    <t>15*0,1 "pomalu rozpustné hnojivo</t>
  </si>
  <si>
    <t>17</t>
  </si>
  <si>
    <t>184911432</t>
  </si>
  <si>
    <t>Mulčování vysazených rostlin mulčovací kůrou, tl. přes 100 do 150 mm na svahu přes 1:5 do 1:2</t>
  </si>
  <si>
    <t>-1564545284</t>
  </si>
  <si>
    <t>15*3,14*0,5*0,5</t>
  </si>
  <si>
    <t>18</t>
  </si>
  <si>
    <t>10391100</t>
  </si>
  <si>
    <t>kůra mulčovací VL</t>
  </si>
  <si>
    <t>-582391666</t>
  </si>
  <si>
    <t>11,775*0,153 'Přepočtené koeficientem množství</t>
  </si>
  <si>
    <t>19</t>
  </si>
  <si>
    <t>185802112</t>
  </si>
  <si>
    <t xml:space="preserve">Hnojení půdy nebo trávníku  v rovině nebo na svahu do 1:5 vitahumem, kompostem nebo chlévskou mrvou</t>
  </si>
  <si>
    <t>t</t>
  </si>
  <si>
    <t>1476818739</t>
  </si>
  <si>
    <t>15*0,1*0,001 "půdní kondicionér</t>
  </si>
  <si>
    <t>20</t>
  </si>
  <si>
    <t>103200001</t>
  </si>
  <si>
    <t>půdní kondicionér</t>
  </si>
  <si>
    <t>69484478</t>
  </si>
  <si>
    <t>185804311</t>
  </si>
  <si>
    <t>Zalití rostlin vodou plochy záhonů jednotlivě do 20 m2</t>
  </si>
  <si>
    <t>-1743791949</t>
  </si>
  <si>
    <t>2*15,0*0,05</t>
  </si>
  <si>
    <t>22</t>
  </si>
  <si>
    <t>185851121</t>
  </si>
  <si>
    <t xml:space="preserve">Dovoz vody pro zálivku rostlin  na vzdálenost do 1000 m</t>
  </si>
  <si>
    <t>-1218317198</t>
  </si>
  <si>
    <t>1,50</t>
  </si>
  <si>
    <t>23</t>
  </si>
  <si>
    <t>185851129</t>
  </si>
  <si>
    <t xml:space="preserve">Dovoz vody pro zálivku rostlin  Příplatek k ceně za každých dalších i započatých 1000 m</t>
  </si>
  <si>
    <t>-1041207328</t>
  </si>
  <si>
    <t>1,5*3 "příplatky 3</t>
  </si>
  <si>
    <t>998</t>
  </si>
  <si>
    <t>Přesun hmot</t>
  </si>
  <si>
    <t>24</t>
  </si>
  <si>
    <t>998231311</t>
  </si>
  <si>
    <t>Přesun hmot pro sadovnické a krajinářské úpravy - strojně dopravní vzdálenost do 5000 m</t>
  </si>
  <si>
    <t>-905731249</t>
  </si>
  <si>
    <t>VRN</t>
  </si>
  <si>
    <t>Vedlejší rozpočtové náklady</t>
  </si>
  <si>
    <t>25</t>
  </si>
  <si>
    <t>03 R</t>
  </si>
  <si>
    <t>Vytyčení stavby (případně pozemků nebo provedení jiných geodetických prací*) odborně způsobilou osobou v oboru zeměměřictví.</t>
  </si>
  <si>
    <t>soubor</t>
  </si>
  <si>
    <t>-1196063745</t>
  </si>
  <si>
    <t>P</t>
  </si>
  <si>
    <t>Poznámka k položce:_x000d_
Geodetické zaměření vytyčovacích bodů, vč. zařazení geodetického kolíku.</t>
  </si>
  <si>
    <t>Soupis:</t>
  </si>
  <si>
    <t>1.2 - SO1.2 Následná péče v prvním roce po výsadbě, opatření ZM4 pozemek č. 2659</t>
  </si>
  <si>
    <t>111103203</t>
  </si>
  <si>
    <t>Kosení travin a vodních rostlin ve vegetačním období travního porostu hustého</t>
  </si>
  <si>
    <t>ha</t>
  </si>
  <si>
    <t>1425425241</t>
  </si>
  <si>
    <t xml:space="preserve">2659,0*3*0,0001 "3 x ročně </t>
  </si>
  <si>
    <t>184801122</t>
  </si>
  <si>
    <t xml:space="preserve">Ošetření vysazených dřevin  solitérních na svahu přes 1:5 do 1:2</t>
  </si>
  <si>
    <t>1583219980</t>
  </si>
  <si>
    <t xml:space="preserve">15*2" 2x ročně </t>
  </si>
  <si>
    <t>1568452288</t>
  </si>
  <si>
    <t xml:space="preserve">15*0,05*10 "50 l k 1 odrostku 10x za rok </t>
  </si>
  <si>
    <t>-1027120269</t>
  </si>
  <si>
    <t>7,50 "podle pol. zalití</t>
  </si>
  <si>
    <t>487783411</t>
  </si>
  <si>
    <t>7,50*3 "příplatky 3</t>
  </si>
  <si>
    <t>1.3 - SO1.3 Následná péče v druhém roce po výsadbě, opatření ZM4 pozemek č. 2659</t>
  </si>
  <si>
    <t>-401190568</t>
  </si>
  <si>
    <t>826839761</t>
  </si>
  <si>
    <t>-663076189</t>
  </si>
  <si>
    <t>-1439996987</t>
  </si>
  <si>
    <t>-867521493</t>
  </si>
  <si>
    <t>1.4 - SO1.4 Následná péče v třetím roce po výsadbě, opatření ZM4 pozemek č. 2659</t>
  </si>
  <si>
    <t>-474208002</t>
  </si>
  <si>
    <t>-1652347380</t>
  </si>
  <si>
    <t>-1041867687</t>
  </si>
  <si>
    <t>-180354914</t>
  </si>
  <si>
    <t>-1381149980</t>
  </si>
  <si>
    <t>7 - SO4.1 Realizace opatření ZM7 pozemek č. 2569</t>
  </si>
  <si>
    <t>-1647750210</t>
  </si>
  <si>
    <t>3453,0 "příprava ploch pro založení trávníku</t>
  </si>
  <si>
    <t>2078895475</t>
  </si>
  <si>
    <t>3453,0 "podle Technické zprávy</t>
  </si>
  <si>
    <t>-1021409875</t>
  </si>
  <si>
    <t>3453,0*0,03 "směs podle Technické zprávy</t>
  </si>
  <si>
    <t>-27449659</t>
  </si>
  <si>
    <t>10+11+11 "pro odrostky stromků</t>
  </si>
  <si>
    <t>244660883</t>
  </si>
  <si>
    <t>1954797235</t>
  </si>
  <si>
    <t>32</t>
  </si>
  <si>
    <t>800079811</t>
  </si>
  <si>
    <t>781243548</t>
  </si>
  <si>
    <t>-1454571184</t>
  </si>
  <si>
    <t>-1799417772</t>
  </si>
  <si>
    <t>32 "podle návou uvedeného v TZ (včetně distančních prvků)</t>
  </si>
  <si>
    <t>-960591721</t>
  </si>
  <si>
    <t>32*3</t>
  </si>
  <si>
    <t>-940836859</t>
  </si>
  <si>
    <t>-1628088389</t>
  </si>
  <si>
    <t>1120941463</t>
  </si>
  <si>
    <t>-604352596</t>
  </si>
  <si>
    <t>1256690180</t>
  </si>
  <si>
    <t>32*0,1 "pomalu rozpustné hnojivo</t>
  </si>
  <si>
    <t>139100256</t>
  </si>
  <si>
    <t>32*3,14*0,5*0,5</t>
  </si>
  <si>
    <t>951471671</t>
  </si>
  <si>
    <t>25,12*0,153 'Přepočtené koeficientem množství</t>
  </si>
  <si>
    <t>-1646079074</t>
  </si>
  <si>
    <t>32*0,1*0,001 "půdní kondicionér</t>
  </si>
  <si>
    <t>-319376609</t>
  </si>
  <si>
    <t>32*0,1</t>
  </si>
  <si>
    <t>1855084887</t>
  </si>
  <si>
    <t>2*32*0,05</t>
  </si>
  <si>
    <t>-675216214</t>
  </si>
  <si>
    <t>3,2</t>
  </si>
  <si>
    <t>-370539271</t>
  </si>
  <si>
    <t>3,2*3 "příplatky 3</t>
  </si>
  <si>
    <t>1394289659</t>
  </si>
  <si>
    <t>1805299018</t>
  </si>
  <si>
    <t>4.2 - SO4.2 Následná péče opatření v prvním roce po výsadbě, ZM7 pozemek č. 2569</t>
  </si>
  <si>
    <t>44404628</t>
  </si>
  <si>
    <t xml:space="preserve">3453,0*3*0,0001 "3xročně </t>
  </si>
  <si>
    <t>-232199713</t>
  </si>
  <si>
    <t xml:space="preserve">32*2 " 2x ročně </t>
  </si>
  <si>
    <t>416176451</t>
  </si>
  <si>
    <t xml:space="preserve">32*0,05*10 "50 l k 1 odrostku 10x za rok </t>
  </si>
  <si>
    <t>-1264805306</t>
  </si>
  <si>
    <t>16,0 "podle pol. zalití</t>
  </si>
  <si>
    <t>1390923606</t>
  </si>
  <si>
    <t>16,0*3 "příplatky 3</t>
  </si>
  <si>
    <t>4.3 - SO4.3 Následná péče opatření v druhém roce po výsadbě, ZM7 pozemek č. 2569</t>
  </si>
  <si>
    <t>-429237376</t>
  </si>
  <si>
    <t>856979544</t>
  </si>
  <si>
    <t>1798777208</t>
  </si>
  <si>
    <t>116484621</t>
  </si>
  <si>
    <t>-1990847988</t>
  </si>
  <si>
    <t>4.4 - SO4.4 Následná péče opatření vtřetím roce po výsadbě, ZM7 pozemek č. 2569</t>
  </si>
  <si>
    <t>-1602428109</t>
  </si>
  <si>
    <t>905729040</t>
  </si>
  <si>
    <t>132717115</t>
  </si>
  <si>
    <t>315331613</t>
  </si>
  <si>
    <t>1711196015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</si>
</sst>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6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21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22</v>
      </c>
      <c r="E8" s="20"/>
      <c r="F8" s="20"/>
      <c r="G8" s="20"/>
      <c r="H8" s="20"/>
      <c r="I8" s="20"/>
      <c r="J8" s="20"/>
      <c r="K8" s="25" t="s">
        <v>23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24</v>
      </c>
      <c r="AL8" s="20"/>
      <c r="AM8" s="20"/>
      <c r="AN8" s="31" t="s">
        <v>25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26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27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28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29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30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27</v>
      </c>
      <c r="AL13" s="20"/>
      <c r="AM13" s="20"/>
      <c r="AN13" s="32" t="s">
        <v>31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31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29</v>
      </c>
      <c r="AL14" s="20"/>
      <c r="AM14" s="20"/>
      <c r="AN14" s="32" t="s">
        <v>31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32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27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33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29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34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35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27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36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29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37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35.25" customHeight="1">
      <c r="B23" s="19"/>
      <c r="C23" s="20"/>
      <c r="D23" s="20"/>
      <c r="E23" s="34" t="s">
        <v>38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39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40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41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42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43</v>
      </c>
      <c r="E29" s="45"/>
      <c r="F29" s="30" t="s">
        <v>44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45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46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47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48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29"/>
    </row>
    <row r="35" s="2" customFormat="1" ht="25.92" customHeight="1">
      <c r="A35" s="36"/>
      <c r="B35" s="37"/>
      <c r="C35" s="50"/>
      <c r="D35" s="51" t="s">
        <v>49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50</v>
      </c>
      <c r="U35" s="52"/>
      <c r="V35" s="52"/>
      <c r="W35" s="52"/>
      <c r="X35" s="54" t="s">
        <v>51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14.4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  <c r="BE37" s="36"/>
    </row>
    <row r="38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7"/>
      <c r="C49" s="58"/>
      <c r="D49" s="59" t="s">
        <v>52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53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6"/>
      <c r="B60" s="37"/>
      <c r="C60" s="38"/>
      <c r="D60" s="62" t="s">
        <v>54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2" t="s">
        <v>55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2" t="s">
        <v>54</v>
      </c>
      <c r="AI60" s="40"/>
      <c r="AJ60" s="40"/>
      <c r="AK60" s="40"/>
      <c r="AL60" s="40"/>
      <c r="AM60" s="62" t="s">
        <v>55</v>
      </c>
      <c r="AN60" s="40"/>
      <c r="AO60" s="40"/>
      <c r="AP60" s="38"/>
      <c r="AQ60" s="38"/>
      <c r="AR60" s="42"/>
      <c r="BE60" s="36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6"/>
      <c r="B64" s="37"/>
      <c r="C64" s="38"/>
      <c r="D64" s="59" t="s">
        <v>56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57</v>
      </c>
      <c r="AI64" s="63"/>
      <c r="AJ64" s="63"/>
      <c r="AK64" s="63"/>
      <c r="AL64" s="63"/>
      <c r="AM64" s="63"/>
      <c r="AN64" s="63"/>
      <c r="AO64" s="63"/>
      <c r="AP64" s="38"/>
      <c r="AQ64" s="38"/>
      <c r="AR64" s="42"/>
      <c r="BE64" s="36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6"/>
      <c r="B75" s="37"/>
      <c r="C75" s="38"/>
      <c r="D75" s="62" t="s">
        <v>54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2" t="s">
        <v>55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2" t="s">
        <v>54</v>
      </c>
      <c r="AI75" s="40"/>
      <c r="AJ75" s="40"/>
      <c r="AK75" s="40"/>
      <c r="AL75" s="40"/>
      <c r="AM75" s="62" t="s">
        <v>55</v>
      </c>
      <c r="AN75" s="40"/>
      <c r="AO75" s="40"/>
      <c r="AP75" s="38"/>
      <c r="AQ75" s="38"/>
      <c r="AR75" s="42"/>
      <c r="BE75" s="36"/>
    </row>
    <row r="76" s="2" customForma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  <c r="BE76" s="36"/>
    </row>
    <row r="77" s="2" customFormat="1" ht="6.96" customHeight="1">
      <c r="A77" s="36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42"/>
      <c r="BE77" s="36"/>
    </row>
    <row r="81" s="2" customFormat="1" ht="6.96" customHeight="1">
      <c r="A81" s="36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42"/>
      <c r="BE81" s="36"/>
    </row>
    <row r="82" s="2" customFormat="1" ht="24.96" customHeight="1">
      <c r="A82" s="36"/>
      <c r="B82" s="37"/>
      <c r="C82" s="21" t="s">
        <v>58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  <c r="B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  <c r="BE83" s="36"/>
    </row>
    <row r="84" s="4" customFormat="1" ht="12" customHeight="1">
      <c r="A84" s="4"/>
      <c r="B84" s="68"/>
      <c r="C84" s="30" t="s">
        <v>13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11092020K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E84" s="4"/>
    </row>
    <row r="85" s="5" customFormat="1" ht="36.96" customHeight="1">
      <c r="A85" s="5"/>
      <c r="B85" s="71"/>
      <c r="C85" s="72" t="s">
        <v>16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>Prorierozní meze Čechyně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E85" s="5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  <c r="BE86" s="36"/>
    </row>
    <row r="87" s="2" customFormat="1" ht="12" customHeight="1">
      <c r="A87" s="36"/>
      <c r="B87" s="37"/>
      <c r="C87" s="30" t="s">
        <v>22</v>
      </c>
      <c r="D87" s="38"/>
      <c r="E87" s="38"/>
      <c r="F87" s="38"/>
      <c r="G87" s="38"/>
      <c r="H87" s="38"/>
      <c r="I87" s="38"/>
      <c r="J87" s="38"/>
      <c r="K87" s="38"/>
      <c r="L87" s="76" t="str">
        <f>IF(K8="","",K8)</f>
        <v>k. ú. Čechyně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24</v>
      </c>
      <c r="AJ87" s="38"/>
      <c r="AK87" s="38"/>
      <c r="AL87" s="38"/>
      <c r="AM87" s="77" t="str">
        <f>IF(AN8= "","",AN8)</f>
        <v>11.9.2020</v>
      </c>
      <c r="AN87" s="77"/>
      <c r="AO87" s="38"/>
      <c r="AP87" s="38"/>
      <c r="AQ87" s="38"/>
      <c r="AR87" s="42"/>
      <c r="B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  <c r="BE88" s="36"/>
    </row>
    <row r="89" s="2" customFormat="1" ht="25.65" customHeight="1">
      <c r="A89" s="36"/>
      <c r="B89" s="37"/>
      <c r="C89" s="30" t="s">
        <v>26</v>
      </c>
      <c r="D89" s="38"/>
      <c r="E89" s="38"/>
      <c r="F89" s="38"/>
      <c r="G89" s="38"/>
      <c r="H89" s="38"/>
      <c r="I89" s="38"/>
      <c r="J89" s="38"/>
      <c r="K89" s="38"/>
      <c r="L89" s="69" t="str">
        <f>IF(E11= "","",E11)</f>
        <v>Město Rousínov, Sušilovo náměstí 84/56 PSČ 683 01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32</v>
      </c>
      <c r="AJ89" s="38"/>
      <c r="AK89" s="38"/>
      <c r="AL89" s="38"/>
      <c r="AM89" s="78" t="str">
        <f>IF(E17="","",E17)</f>
        <v>Ing. Michal Kovář Ph. D, Halasova 995 Tišnov</v>
      </c>
      <c r="AN89" s="69"/>
      <c r="AO89" s="69"/>
      <c r="AP89" s="69"/>
      <c r="AQ89" s="38"/>
      <c r="AR89" s="42"/>
      <c r="AS89" s="79" t="s">
        <v>59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2"/>
      <c r="BE89" s="36"/>
    </row>
    <row r="90" s="2" customFormat="1" ht="15.15" customHeight="1">
      <c r="A90" s="36"/>
      <c r="B90" s="37"/>
      <c r="C90" s="30" t="s">
        <v>30</v>
      </c>
      <c r="D90" s="38"/>
      <c r="E90" s="38"/>
      <c r="F90" s="38"/>
      <c r="G90" s="38"/>
      <c r="H90" s="38"/>
      <c r="I90" s="38"/>
      <c r="J90" s="38"/>
      <c r="K90" s="38"/>
      <c r="L90" s="69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35</v>
      </c>
      <c r="AJ90" s="38"/>
      <c r="AK90" s="38"/>
      <c r="AL90" s="38"/>
      <c r="AM90" s="78" t="str">
        <f>IF(E20="","",E20)</f>
        <v>Ing. Michal Kovář Ph. D</v>
      </c>
      <c r="AN90" s="69"/>
      <c r="AO90" s="69"/>
      <c r="AP90" s="69"/>
      <c r="AQ90" s="38"/>
      <c r="AR90" s="42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6"/>
      <c r="BE90" s="36"/>
    </row>
    <row r="91" s="2" customFormat="1" ht="10.8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90"/>
      <c r="BE91" s="36"/>
    </row>
    <row r="92" s="2" customFormat="1" ht="29.28" customHeight="1">
      <c r="A92" s="36"/>
      <c r="B92" s="37"/>
      <c r="C92" s="91" t="s">
        <v>60</v>
      </c>
      <c r="D92" s="92"/>
      <c r="E92" s="92"/>
      <c r="F92" s="92"/>
      <c r="G92" s="92"/>
      <c r="H92" s="93"/>
      <c r="I92" s="94" t="s">
        <v>61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62</v>
      </c>
      <c r="AH92" s="92"/>
      <c r="AI92" s="92"/>
      <c r="AJ92" s="92"/>
      <c r="AK92" s="92"/>
      <c r="AL92" s="92"/>
      <c r="AM92" s="92"/>
      <c r="AN92" s="94" t="s">
        <v>63</v>
      </c>
      <c r="AO92" s="92"/>
      <c r="AP92" s="96"/>
      <c r="AQ92" s="97" t="s">
        <v>64</v>
      </c>
      <c r="AR92" s="42"/>
      <c r="AS92" s="98" t="s">
        <v>65</v>
      </c>
      <c r="AT92" s="99" t="s">
        <v>66</v>
      </c>
      <c r="AU92" s="99" t="s">
        <v>67</v>
      </c>
      <c r="AV92" s="99" t="s">
        <v>68</v>
      </c>
      <c r="AW92" s="99" t="s">
        <v>69</v>
      </c>
      <c r="AX92" s="99" t="s">
        <v>70</v>
      </c>
      <c r="AY92" s="99" t="s">
        <v>71</v>
      </c>
      <c r="AZ92" s="99" t="s">
        <v>72</v>
      </c>
      <c r="BA92" s="99" t="s">
        <v>73</v>
      </c>
      <c r="BB92" s="99" t="s">
        <v>74</v>
      </c>
      <c r="BC92" s="99" t="s">
        <v>75</v>
      </c>
      <c r="BD92" s="100" t="s">
        <v>76</v>
      </c>
      <c r="BE92" s="36"/>
    </row>
    <row r="93" s="2" customFormat="1" ht="10.8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3"/>
      <c r="BE93" s="36"/>
    </row>
    <row r="94" s="6" customFormat="1" ht="32.4" customHeight="1">
      <c r="A94" s="6"/>
      <c r="B94" s="104"/>
      <c r="C94" s="105" t="s">
        <v>77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ROUND(AG95+AG100,2)</f>
        <v>0</v>
      </c>
      <c r="AH94" s="107"/>
      <c r="AI94" s="107"/>
      <c r="AJ94" s="107"/>
      <c r="AK94" s="107"/>
      <c r="AL94" s="107"/>
      <c r="AM94" s="107"/>
      <c r="AN94" s="108">
        <f>SUM(AG94,AT94)</f>
        <v>0</v>
      </c>
      <c r="AO94" s="108"/>
      <c r="AP94" s="108"/>
      <c r="AQ94" s="109" t="s">
        <v>1</v>
      </c>
      <c r="AR94" s="110"/>
      <c r="AS94" s="111">
        <f>ROUND(AS95+AS100,2)</f>
        <v>0</v>
      </c>
      <c r="AT94" s="112">
        <f>ROUND(SUM(AV94:AW94),2)</f>
        <v>0</v>
      </c>
      <c r="AU94" s="113">
        <f>ROUND(AU95+AU100,5)</f>
        <v>0</v>
      </c>
      <c r="AV94" s="112">
        <f>ROUND(AZ94*L29,2)</f>
        <v>0</v>
      </c>
      <c r="AW94" s="112">
        <f>ROUND(BA94*L30,2)</f>
        <v>0</v>
      </c>
      <c r="AX94" s="112">
        <f>ROUND(BB94*L29,2)</f>
        <v>0</v>
      </c>
      <c r="AY94" s="112">
        <f>ROUND(BC94*L30,2)</f>
        <v>0</v>
      </c>
      <c r="AZ94" s="112">
        <f>ROUND(AZ95+AZ100,2)</f>
        <v>0</v>
      </c>
      <c r="BA94" s="112">
        <f>ROUND(BA95+BA100,2)</f>
        <v>0</v>
      </c>
      <c r="BB94" s="112">
        <f>ROUND(BB95+BB100,2)</f>
        <v>0</v>
      </c>
      <c r="BC94" s="112">
        <f>ROUND(BC95+BC100,2)</f>
        <v>0</v>
      </c>
      <c r="BD94" s="114">
        <f>ROUND(BD95+BD100,2)</f>
        <v>0</v>
      </c>
      <c r="BE94" s="6"/>
      <c r="BS94" s="115" t="s">
        <v>78</v>
      </c>
      <c r="BT94" s="115" t="s">
        <v>79</v>
      </c>
      <c r="BU94" s="116" t="s">
        <v>80</v>
      </c>
      <c r="BV94" s="115" t="s">
        <v>81</v>
      </c>
      <c r="BW94" s="115" t="s">
        <v>5</v>
      </c>
      <c r="BX94" s="115" t="s">
        <v>82</v>
      </c>
      <c r="CL94" s="115" t="s">
        <v>19</v>
      </c>
    </row>
    <row r="95" s="7" customFormat="1" ht="24.75" customHeight="1">
      <c r="A95" s="7"/>
      <c r="B95" s="117"/>
      <c r="C95" s="118"/>
      <c r="D95" s="119" t="s">
        <v>83</v>
      </c>
      <c r="E95" s="119"/>
      <c r="F95" s="119"/>
      <c r="G95" s="119"/>
      <c r="H95" s="119"/>
      <c r="I95" s="120"/>
      <c r="J95" s="119" t="s">
        <v>84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ROUND(SUM(AG96:AG99),2)</f>
        <v>0</v>
      </c>
      <c r="AH95" s="120"/>
      <c r="AI95" s="120"/>
      <c r="AJ95" s="120"/>
      <c r="AK95" s="120"/>
      <c r="AL95" s="120"/>
      <c r="AM95" s="120"/>
      <c r="AN95" s="122">
        <f>SUM(AG95,AT95)</f>
        <v>0</v>
      </c>
      <c r="AO95" s="120"/>
      <c r="AP95" s="120"/>
      <c r="AQ95" s="123" t="s">
        <v>85</v>
      </c>
      <c r="AR95" s="124"/>
      <c r="AS95" s="125">
        <f>ROUND(SUM(AS96:AS99),2)</f>
        <v>0</v>
      </c>
      <c r="AT95" s="126">
        <f>ROUND(SUM(AV95:AW95),2)</f>
        <v>0</v>
      </c>
      <c r="AU95" s="127">
        <f>ROUND(SUM(AU96:AU99),5)</f>
        <v>0</v>
      </c>
      <c r="AV95" s="126">
        <f>ROUND(AZ95*L29,2)</f>
        <v>0</v>
      </c>
      <c r="AW95" s="126">
        <f>ROUND(BA95*L30,2)</f>
        <v>0</v>
      </c>
      <c r="AX95" s="126">
        <f>ROUND(BB95*L29,2)</f>
        <v>0</v>
      </c>
      <c r="AY95" s="126">
        <f>ROUND(BC95*L30,2)</f>
        <v>0</v>
      </c>
      <c r="AZ95" s="126">
        <f>ROUND(SUM(AZ96:AZ99),2)</f>
        <v>0</v>
      </c>
      <c r="BA95" s="126">
        <f>ROUND(SUM(BA96:BA99),2)</f>
        <v>0</v>
      </c>
      <c r="BB95" s="126">
        <f>ROUND(SUM(BB96:BB99),2)</f>
        <v>0</v>
      </c>
      <c r="BC95" s="126">
        <f>ROUND(SUM(BC96:BC99),2)</f>
        <v>0</v>
      </c>
      <c r="BD95" s="128">
        <f>ROUND(SUM(BD96:BD99),2)</f>
        <v>0</v>
      </c>
      <c r="BE95" s="7"/>
      <c r="BS95" s="129" t="s">
        <v>78</v>
      </c>
      <c r="BT95" s="129" t="s">
        <v>83</v>
      </c>
      <c r="BV95" s="129" t="s">
        <v>81</v>
      </c>
      <c r="BW95" s="129" t="s">
        <v>86</v>
      </c>
      <c r="BX95" s="129" t="s">
        <v>5</v>
      </c>
      <c r="CL95" s="129" t="s">
        <v>19</v>
      </c>
      <c r="CM95" s="129" t="s">
        <v>87</v>
      </c>
    </row>
    <row r="96" s="4" customFormat="1" ht="23.25" customHeight="1">
      <c r="A96" s="130" t="s">
        <v>88</v>
      </c>
      <c r="B96" s="68"/>
      <c r="C96" s="131"/>
      <c r="D96" s="131"/>
      <c r="E96" s="132" t="s">
        <v>83</v>
      </c>
      <c r="F96" s="132"/>
      <c r="G96" s="132"/>
      <c r="H96" s="132"/>
      <c r="I96" s="132"/>
      <c r="J96" s="131"/>
      <c r="K96" s="132" t="s">
        <v>84</v>
      </c>
      <c r="L96" s="132"/>
      <c r="M96" s="132"/>
      <c r="N96" s="132"/>
      <c r="O96" s="132"/>
      <c r="P96" s="132"/>
      <c r="Q96" s="132"/>
      <c r="R96" s="132"/>
      <c r="S96" s="132"/>
      <c r="T96" s="132"/>
      <c r="U96" s="132"/>
      <c r="V96" s="132"/>
      <c r="W96" s="132"/>
      <c r="X96" s="132"/>
      <c r="Y96" s="132"/>
      <c r="Z96" s="132"/>
      <c r="AA96" s="132"/>
      <c r="AB96" s="132"/>
      <c r="AC96" s="132"/>
      <c r="AD96" s="132"/>
      <c r="AE96" s="132"/>
      <c r="AF96" s="132"/>
      <c r="AG96" s="133">
        <f>'1 - SO1.1 Realizace opatř...'!J30</f>
        <v>0</v>
      </c>
      <c r="AH96" s="131"/>
      <c r="AI96" s="131"/>
      <c r="AJ96" s="131"/>
      <c r="AK96" s="131"/>
      <c r="AL96" s="131"/>
      <c r="AM96" s="131"/>
      <c r="AN96" s="133">
        <f>SUM(AG96,AT96)</f>
        <v>0</v>
      </c>
      <c r="AO96" s="131"/>
      <c r="AP96" s="131"/>
      <c r="AQ96" s="134" t="s">
        <v>89</v>
      </c>
      <c r="AR96" s="70"/>
      <c r="AS96" s="135">
        <v>0</v>
      </c>
      <c r="AT96" s="136">
        <f>ROUND(SUM(AV96:AW96),2)</f>
        <v>0</v>
      </c>
      <c r="AU96" s="137">
        <f>'1 - SO1.1 Realizace opatř...'!P120</f>
        <v>0</v>
      </c>
      <c r="AV96" s="136">
        <f>'1 - SO1.1 Realizace opatř...'!J33</f>
        <v>0</v>
      </c>
      <c r="AW96" s="136">
        <f>'1 - SO1.1 Realizace opatř...'!J34</f>
        <v>0</v>
      </c>
      <c r="AX96" s="136">
        <f>'1 - SO1.1 Realizace opatř...'!J35</f>
        <v>0</v>
      </c>
      <c r="AY96" s="136">
        <f>'1 - SO1.1 Realizace opatř...'!J36</f>
        <v>0</v>
      </c>
      <c r="AZ96" s="136">
        <f>'1 - SO1.1 Realizace opatř...'!F33</f>
        <v>0</v>
      </c>
      <c r="BA96" s="136">
        <f>'1 - SO1.1 Realizace opatř...'!F34</f>
        <v>0</v>
      </c>
      <c r="BB96" s="136">
        <f>'1 - SO1.1 Realizace opatř...'!F35</f>
        <v>0</v>
      </c>
      <c r="BC96" s="136">
        <f>'1 - SO1.1 Realizace opatř...'!F36</f>
        <v>0</v>
      </c>
      <c r="BD96" s="138">
        <f>'1 - SO1.1 Realizace opatř...'!F37</f>
        <v>0</v>
      </c>
      <c r="BE96" s="4"/>
      <c r="BT96" s="139" t="s">
        <v>87</v>
      </c>
      <c r="BU96" s="139" t="s">
        <v>90</v>
      </c>
      <c r="BV96" s="139" t="s">
        <v>81</v>
      </c>
      <c r="BW96" s="139" t="s">
        <v>86</v>
      </c>
      <c r="BX96" s="139" t="s">
        <v>5</v>
      </c>
      <c r="CL96" s="139" t="s">
        <v>19</v>
      </c>
      <c r="CM96" s="139" t="s">
        <v>87</v>
      </c>
    </row>
    <row r="97" s="4" customFormat="1" ht="23.25" customHeight="1">
      <c r="A97" s="130" t="s">
        <v>88</v>
      </c>
      <c r="B97" s="68"/>
      <c r="C97" s="131"/>
      <c r="D97" s="131"/>
      <c r="E97" s="132" t="s">
        <v>91</v>
      </c>
      <c r="F97" s="132"/>
      <c r="G97" s="132"/>
      <c r="H97" s="132"/>
      <c r="I97" s="132"/>
      <c r="J97" s="131"/>
      <c r="K97" s="132" t="s">
        <v>92</v>
      </c>
      <c r="L97" s="132"/>
      <c r="M97" s="132"/>
      <c r="N97" s="132"/>
      <c r="O97" s="132"/>
      <c r="P97" s="132"/>
      <c r="Q97" s="132"/>
      <c r="R97" s="132"/>
      <c r="S97" s="132"/>
      <c r="T97" s="132"/>
      <c r="U97" s="132"/>
      <c r="V97" s="132"/>
      <c r="W97" s="132"/>
      <c r="X97" s="132"/>
      <c r="Y97" s="132"/>
      <c r="Z97" s="132"/>
      <c r="AA97" s="132"/>
      <c r="AB97" s="132"/>
      <c r="AC97" s="132"/>
      <c r="AD97" s="132"/>
      <c r="AE97" s="132"/>
      <c r="AF97" s="132"/>
      <c r="AG97" s="133">
        <f>'1.2 - SO1.2 Následná péče...'!J32</f>
        <v>0</v>
      </c>
      <c r="AH97" s="131"/>
      <c r="AI97" s="131"/>
      <c r="AJ97" s="131"/>
      <c r="AK97" s="131"/>
      <c r="AL97" s="131"/>
      <c r="AM97" s="131"/>
      <c r="AN97" s="133">
        <f>SUM(AG97,AT97)</f>
        <v>0</v>
      </c>
      <c r="AO97" s="131"/>
      <c r="AP97" s="131"/>
      <c r="AQ97" s="134" t="s">
        <v>89</v>
      </c>
      <c r="AR97" s="70"/>
      <c r="AS97" s="135">
        <v>0</v>
      </c>
      <c r="AT97" s="136">
        <f>ROUND(SUM(AV97:AW97),2)</f>
        <v>0</v>
      </c>
      <c r="AU97" s="137">
        <f>'1.2 - SO1.2 Následná péče...'!P122</f>
        <v>0</v>
      </c>
      <c r="AV97" s="136">
        <f>'1.2 - SO1.2 Následná péče...'!J35</f>
        <v>0</v>
      </c>
      <c r="AW97" s="136">
        <f>'1.2 - SO1.2 Následná péče...'!J36</f>
        <v>0</v>
      </c>
      <c r="AX97" s="136">
        <f>'1.2 - SO1.2 Následná péče...'!J37</f>
        <v>0</v>
      </c>
      <c r="AY97" s="136">
        <f>'1.2 - SO1.2 Následná péče...'!J38</f>
        <v>0</v>
      </c>
      <c r="AZ97" s="136">
        <f>'1.2 - SO1.2 Následná péče...'!F35</f>
        <v>0</v>
      </c>
      <c r="BA97" s="136">
        <f>'1.2 - SO1.2 Následná péče...'!F36</f>
        <v>0</v>
      </c>
      <c r="BB97" s="136">
        <f>'1.2 - SO1.2 Následná péče...'!F37</f>
        <v>0</v>
      </c>
      <c r="BC97" s="136">
        <f>'1.2 - SO1.2 Následná péče...'!F38</f>
        <v>0</v>
      </c>
      <c r="BD97" s="138">
        <f>'1.2 - SO1.2 Následná péče...'!F39</f>
        <v>0</v>
      </c>
      <c r="BE97" s="4"/>
      <c r="BT97" s="139" t="s">
        <v>87</v>
      </c>
      <c r="BV97" s="139" t="s">
        <v>81</v>
      </c>
      <c r="BW97" s="139" t="s">
        <v>93</v>
      </c>
      <c r="BX97" s="139" t="s">
        <v>86</v>
      </c>
      <c r="CL97" s="139" t="s">
        <v>19</v>
      </c>
    </row>
    <row r="98" s="4" customFormat="1" ht="23.25" customHeight="1">
      <c r="A98" s="130" t="s">
        <v>88</v>
      </c>
      <c r="B98" s="68"/>
      <c r="C98" s="131"/>
      <c r="D98" s="131"/>
      <c r="E98" s="132" t="s">
        <v>94</v>
      </c>
      <c r="F98" s="132"/>
      <c r="G98" s="132"/>
      <c r="H98" s="132"/>
      <c r="I98" s="132"/>
      <c r="J98" s="131"/>
      <c r="K98" s="132" t="s">
        <v>95</v>
      </c>
      <c r="L98" s="132"/>
      <c r="M98" s="132"/>
      <c r="N98" s="132"/>
      <c r="O98" s="132"/>
      <c r="P98" s="132"/>
      <c r="Q98" s="132"/>
      <c r="R98" s="132"/>
      <c r="S98" s="132"/>
      <c r="T98" s="132"/>
      <c r="U98" s="132"/>
      <c r="V98" s="132"/>
      <c r="W98" s="132"/>
      <c r="X98" s="132"/>
      <c r="Y98" s="132"/>
      <c r="Z98" s="132"/>
      <c r="AA98" s="132"/>
      <c r="AB98" s="132"/>
      <c r="AC98" s="132"/>
      <c r="AD98" s="132"/>
      <c r="AE98" s="132"/>
      <c r="AF98" s="132"/>
      <c r="AG98" s="133">
        <f>'1.3 - SO1.3 Následná péče...'!J32</f>
        <v>0</v>
      </c>
      <c r="AH98" s="131"/>
      <c r="AI98" s="131"/>
      <c r="AJ98" s="131"/>
      <c r="AK98" s="131"/>
      <c r="AL98" s="131"/>
      <c r="AM98" s="131"/>
      <c r="AN98" s="133">
        <f>SUM(AG98,AT98)</f>
        <v>0</v>
      </c>
      <c r="AO98" s="131"/>
      <c r="AP98" s="131"/>
      <c r="AQ98" s="134" t="s">
        <v>89</v>
      </c>
      <c r="AR98" s="70"/>
      <c r="AS98" s="135">
        <v>0</v>
      </c>
      <c r="AT98" s="136">
        <f>ROUND(SUM(AV98:AW98),2)</f>
        <v>0</v>
      </c>
      <c r="AU98" s="137">
        <f>'1.3 - SO1.3 Následná péče...'!P122</f>
        <v>0</v>
      </c>
      <c r="AV98" s="136">
        <f>'1.3 - SO1.3 Následná péče...'!J35</f>
        <v>0</v>
      </c>
      <c r="AW98" s="136">
        <f>'1.3 - SO1.3 Následná péče...'!J36</f>
        <v>0</v>
      </c>
      <c r="AX98" s="136">
        <f>'1.3 - SO1.3 Následná péče...'!J37</f>
        <v>0</v>
      </c>
      <c r="AY98" s="136">
        <f>'1.3 - SO1.3 Následná péče...'!J38</f>
        <v>0</v>
      </c>
      <c r="AZ98" s="136">
        <f>'1.3 - SO1.3 Následná péče...'!F35</f>
        <v>0</v>
      </c>
      <c r="BA98" s="136">
        <f>'1.3 - SO1.3 Následná péče...'!F36</f>
        <v>0</v>
      </c>
      <c r="BB98" s="136">
        <f>'1.3 - SO1.3 Následná péče...'!F37</f>
        <v>0</v>
      </c>
      <c r="BC98" s="136">
        <f>'1.3 - SO1.3 Následná péče...'!F38</f>
        <v>0</v>
      </c>
      <c r="BD98" s="138">
        <f>'1.3 - SO1.3 Následná péče...'!F39</f>
        <v>0</v>
      </c>
      <c r="BE98" s="4"/>
      <c r="BT98" s="139" t="s">
        <v>87</v>
      </c>
      <c r="BV98" s="139" t="s">
        <v>81</v>
      </c>
      <c r="BW98" s="139" t="s">
        <v>96</v>
      </c>
      <c r="BX98" s="139" t="s">
        <v>86</v>
      </c>
      <c r="CL98" s="139" t="s">
        <v>19</v>
      </c>
    </row>
    <row r="99" s="4" customFormat="1" ht="23.25" customHeight="1">
      <c r="A99" s="130" t="s">
        <v>88</v>
      </c>
      <c r="B99" s="68"/>
      <c r="C99" s="131"/>
      <c r="D99" s="131"/>
      <c r="E99" s="132" t="s">
        <v>97</v>
      </c>
      <c r="F99" s="132"/>
      <c r="G99" s="132"/>
      <c r="H99" s="132"/>
      <c r="I99" s="132"/>
      <c r="J99" s="131"/>
      <c r="K99" s="132" t="s">
        <v>98</v>
      </c>
      <c r="L99" s="132"/>
      <c r="M99" s="132"/>
      <c r="N99" s="132"/>
      <c r="O99" s="132"/>
      <c r="P99" s="132"/>
      <c r="Q99" s="132"/>
      <c r="R99" s="132"/>
      <c r="S99" s="132"/>
      <c r="T99" s="132"/>
      <c r="U99" s="132"/>
      <c r="V99" s="132"/>
      <c r="W99" s="132"/>
      <c r="X99" s="132"/>
      <c r="Y99" s="132"/>
      <c r="Z99" s="132"/>
      <c r="AA99" s="132"/>
      <c r="AB99" s="132"/>
      <c r="AC99" s="132"/>
      <c r="AD99" s="132"/>
      <c r="AE99" s="132"/>
      <c r="AF99" s="132"/>
      <c r="AG99" s="133">
        <f>'1.4 - SO1.4 Následná péče...'!J32</f>
        <v>0</v>
      </c>
      <c r="AH99" s="131"/>
      <c r="AI99" s="131"/>
      <c r="AJ99" s="131"/>
      <c r="AK99" s="131"/>
      <c r="AL99" s="131"/>
      <c r="AM99" s="131"/>
      <c r="AN99" s="133">
        <f>SUM(AG99,AT99)</f>
        <v>0</v>
      </c>
      <c r="AO99" s="131"/>
      <c r="AP99" s="131"/>
      <c r="AQ99" s="134" t="s">
        <v>89</v>
      </c>
      <c r="AR99" s="70"/>
      <c r="AS99" s="135">
        <v>0</v>
      </c>
      <c r="AT99" s="136">
        <f>ROUND(SUM(AV99:AW99),2)</f>
        <v>0</v>
      </c>
      <c r="AU99" s="137">
        <f>'1.4 - SO1.4 Následná péče...'!P122</f>
        <v>0</v>
      </c>
      <c r="AV99" s="136">
        <f>'1.4 - SO1.4 Následná péče...'!J35</f>
        <v>0</v>
      </c>
      <c r="AW99" s="136">
        <f>'1.4 - SO1.4 Následná péče...'!J36</f>
        <v>0</v>
      </c>
      <c r="AX99" s="136">
        <f>'1.4 - SO1.4 Následná péče...'!J37</f>
        <v>0</v>
      </c>
      <c r="AY99" s="136">
        <f>'1.4 - SO1.4 Následná péče...'!J38</f>
        <v>0</v>
      </c>
      <c r="AZ99" s="136">
        <f>'1.4 - SO1.4 Následná péče...'!F35</f>
        <v>0</v>
      </c>
      <c r="BA99" s="136">
        <f>'1.4 - SO1.4 Následná péče...'!F36</f>
        <v>0</v>
      </c>
      <c r="BB99" s="136">
        <f>'1.4 - SO1.4 Následná péče...'!F37</f>
        <v>0</v>
      </c>
      <c r="BC99" s="136">
        <f>'1.4 - SO1.4 Následná péče...'!F38</f>
        <v>0</v>
      </c>
      <c r="BD99" s="138">
        <f>'1.4 - SO1.4 Následná péče...'!F39</f>
        <v>0</v>
      </c>
      <c r="BE99" s="4"/>
      <c r="BT99" s="139" t="s">
        <v>87</v>
      </c>
      <c r="BV99" s="139" t="s">
        <v>81</v>
      </c>
      <c r="BW99" s="139" t="s">
        <v>99</v>
      </c>
      <c r="BX99" s="139" t="s">
        <v>86</v>
      </c>
      <c r="CL99" s="139" t="s">
        <v>19</v>
      </c>
    </row>
    <row r="100" s="7" customFormat="1" ht="24.75" customHeight="1">
      <c r="A100" s="7"/>
      <c r="B100" s="117"/>
      <c r="C100" s="118"/>
      <c r="D100" s="119" t="s">
        <v>100</v>
      </c>
      <c r="E100" s="119"/>
      <c r="F100" s="119"/>
      <c r="G100" s="119"/>
      <c r="H100" s="119"/>
      <c r="I100" s="120"/>
      <c r="J100" s="119" t="s">
        <v>101</v>
      </c>
      <c r="K100" s="119"/>
      <c r="L100" s="119"/>
      <c r="M100" s="119"/>
      <c r="N100" s="119"/>
      <c r="O100" s="119"/>
      <c r="P100" s="119"/>
      <c r="Q100" s="119"/>
      <c r="R100" s="119"/>
      <c r="S100" s="119"/>
      <c r="T100" s="119"/>
      <c r="U100" s="119"/>
      <c r="V100" s="119"/>
      <c r="W100" s="119"/>
      <c r="X100" s="119"/>
      <c r="Y100" s="119"/>
      <c r="Z100" s="119"/>
      <c r="AA100" s="119"/>
      <c r="AB100" s="119"/>
      <c r="AC100" s="119"/>
      <c r="AD100" s="119"/>
      <c r="AE100" s="119"/>
      <c r="AF100" s="119"/>
      <c r="AG100" s="121">
        <f>ROUND(SUM(AG101:AG104),2)</f>
        <v>0</v>
      </c>
      <c r="AH100" s="120"/>
      <c r="AI100" s="120"/>
      <c r="AJ100" s="120"/>
      <c r="AK100" s="120"/>
      <c r="AL100" s="120"/>
      <c r="AM100" s="120"/>
      <c r="AN100" s="122">
        <f>SUM(AG100,AT100)</f>
        <v>0</v>
      </c>
      <c r="AO100" s="120"/>
      <c r="AP100" s="120"/>
      <c r="AQ100" s="123" t="s">
        <v>85</v>
      </c>
      <c r="AR100" s="124"/>
      <c r="AS100" s="125">
        <f>ROUND(SUM(AS101:AS104),2)</f>
        <v>0</v>
      </c>
      <c r="AT100" s="126">
        <f>ROUND(SUM(AV100:AW100),2)</f>
        <v>0</v>
      </c>
      <c r="AU100" s="127">
        <f>ROUND(SUM(AU101:AU104),5)</f>
        <v>0</v>
      </c>
      <c r="AV100" s="126">
        <f>ROUND(AZ100*L29,2)</f>
        <v>0</v>
      </c>
      <c r="AW100" s="126">
        <f>ROUND(BA100*L30,2)</f>
        <v>0</v>
      </c>
      <c r="AX100" s="126">
        <f>ROUND(BB100*L29,2)</f>
        <v>0</v>
      </c>
      <c r="AY100" s="126">
        <f>ROUND(BC100*L30,2)</f>
        <v>0</v>
      </c>
      <c r="AZ100" s="126">
        <f>ROUND(SUM(AZ101:AZ104),2)</f>
        <v>0</v>
      </c>
      <c r="BA100" s="126">
        <f>ROUND(SUM(BA101:BA104),2)</f>
        <v>0</v>
      </c>
      <c r="BB100" s="126">
        <f>ROUND(SUM(BB101:BB104),2)</f>
        <v>0</v>
      </c>
      <c r="BC100" s="126">
        <f>ROUND(SUM(BC101:BC104),2)</f>
        <v>0</v>
      </c>
      <c r="BD100" s="128">
        <f>ROUND(SUM(BD101:BD104),2)</f>
        <v>0</v>
      </c>
      <c r="BE100" s="7"/>
      <c r="BS100" s="129" t="s">
        <v>78</v>
      </c>
      <c r="BT100" s="129" t="s">
        <v>83</v>
      </c>
      <c r="BV100" s="129" t="s">
        <v>81</v>
      </c>
      <c r="BW100" s="129" t="s">
        <v>102</v>
      </c>
      <c r="BX100" s="129" t="s">
        <v>5</v>
      </c>
      <c r="CL100" s="129" t="s">
        <v>19</v>
      </c>
      <c r="CM100" s="129" t="s">
        <v>87</v>
      </c>
    </row>
    <row r="101" s="4" customFormat="1" ht="23.25" customHeight="1">
      <c r="A101" s="130" t="s">
        <v>88</v>
      </c>
      <c r="B101" s="68"/>
      <c r="C101" s="131"/>
      <c r="D101" s="131"/>
      <c r="E101" s="132" t="s">
        <v>100</v>
      </c>
      <c r="F101" s="132"/>
      <c r="G101" s="132"/>
      <c r="H101" s="132"/>
      <c r="I101" s="132"/>
      <c r="J101" s="131"/>
      <c r="K101" s="132" t="s">
        <v>101</v>
      </c>
      <c r="L101" s="132"/>
      <c r="M101" s="132"/>
      <c r="N101" s="132"/>
      <c r="O101" s="132"/>
      <c r="P101" s="132"/>
      <c r="Q101" s="132"/>
      <c r="R101" s="132"/>
      <c r="S101" s="132"/>
      <c r="T101" s="132"/>
      <c r="U101" s="132"/>
      <c r="V101" s="132"/>
      <c r="W101" s="132"/>
      <c r="X101" s="132"/>
      <c r="Y101" s="132"/>
      <c r="Z101" s="132"/>
      <c r="AA101" s="132"/>
      <c r="AB101" s="132"/>
      <c r="AC101" s="132"/>
      <c r="AD101" s="132"/>
      <c r="AE101" s="132"/>
      <c r="AF101" s="132"/>
      <c r="AG101" s="133">
        <f>'7 - SO4.1 Realizace opatř...'!J30</f>
        <v>0</v>
      </c>
      <c r="AH101" s="131"/>
      <c r="AI101" s="131"/>
      <c r="AJ101" s="131"/>
      <c r="AK101" s="131"/>
      <c r="AL101" s="131"/>
      <c r="AM101" s="131"/>
      <c r="AN101" s="133">
        <f>SUM(AG101,AT101)</f>
        <v>0</v>
      </c>
      <c r="AO101" s="131"/>
      <c r="AP101" s="131"/>
      <c r="AQ101" s="134" t="s">
        <v>89</v>
      </c>
      <c r="AR101" s="70"/>
      <c r="AS101" s="135">
        <v>0</v>
      </c>
      <c r="AT101" s="136">
        <f>ROUND(SUM(AV101:AW101),2)</f>
        <v>0</v>
      </c>
      <c r="AU101" s="137">
        <f>'7 - SO4.1 Realizace opatř...'!P120</f>
        <v>0</v>
      </c>
      <c r="AV101" s="136">
        <f>'7 - SO4.1 Realizace opatř...'!J33</f>
        <v>0</v>
      </c>
      <c r="AW101" s="136">
        <f>'7 - SO4.1 Realizace opatř...'!J34</f>
        <v>0</v>
      </c>
      <c r="AX101" s="136">
        <f>'7 - SO4.1 Realizace opatř...'!J35</f>
        <v>0</v>
      </c>
      <c r="AY101" s="136">
        <f>'7 - SO4.1 Realizace opatř...'!J36</f>
        <v>0</v>
      </c>
      <c r="AZ101" s="136">
        <f>'7 - SO4.1 Realizace opatř...'!F33</f>
        <v>0</v>
      </c>
      <c r="BA101" s="136">
        <f>'7 - SO4.1 Realizace opatř...'!F34</f>
        <v>0</v>
      </c>
      <c r="BB101" s="136">
        <f>'7 - SO4.1 Realizace opatř...'!F35</f>
        <v>0</v>
      </c>
      <c r="BC101" s="136">
        <f>'7 - SO4.1 Realizace opatř...'!F36</f>
        <v>0</v>
      </c>
      <c r="BD101" s="138">
        <f>'7 - SO4.1 Realizace opatř...'!F37</f>
        <v>0</v>
      </c>
      <c r="BE101" s="4"/>
      <c r="BT101" s="139" t="s">
        <v>87</v>
      </c>
      <c r="BU101" s="139" t="s">
        <v>90</v>
      </c>
      <c r="BV101" s="139" t="s">
        <v>81</v>
      </c>
      <c r="BW101" s="139" t="s">
        <v>102</v>
      </c>
      <c r="BX101" s="139" t="s">
        <v>5</v>
      </c>
      <c r="CL101" s="139" t="s">
        <v>19</v>
      </c>
      <c r="CM101" s="139" t="s">
        <v>87</v>
      </c>
    </row>
    <row r="102" s="4" customFormat="1" ht="23.25" customHeight="1">
      <c r="A102" s="130" t="s">
        <v>88</v>
      </c>
      <c r="B102" s="68"/>
      <c r="C102" s="131"/>
      <c r="D102" s="131"/>
      <c r="E102" s="132" t="s">
        <v>103</v>
      </c>
      <c r="F102" s="132"/>
      <c r="G102" s="132"/>
      <c r="H102" s="132"/>
      <c r="I102" s="132"/>
      <c r="J102" s="131"/>
      <c r="K102" s="132" t="s">
        <v>104</v>
      </c>
      <c r="L102" s="132"/>
      <c r="M102" s="132"/>
      <c r="N102" s="132"/>
      <c r="O102" s="132"/>
      <c r="P102" s="132"/>
      <c r="Q102" s="132"/>
      <c r="R102" s="132"/>
      <c r="S102" s="132"/>
      <c r="T102" s="132"/>
      <c r="U102" s="132"/>
      <c r="V102" s="132"/>
      <c r="W102" s="132"/>
      <c r="X102" s="132"/>
      <c r="Y102" s="132"/>
      <c r="Z102" s="132"/>
      <c r="AA102" s="132"/>
      <c r="AB102" s="132"/>
      <c r="AC102" s="132"/>
      <c r="AD102" s="132"/>
      <c r="AE102" s="132"/>
      <c r="AF102" s="132"/>
      <c r="AG102" s="133">
        <f>'4.2 - SO4.2 Následná péče...'!J32</f>
        <v>0</v>
      </c>
      <c r="AH102" s="131"/>
      <c r="AI102" s="131"/>
      <c r="AJ102" s="131"/>
      <c r="AK102" s="131"/>
      <c r="AL102" s="131"/>
      <c r="AM102" s="131"/>
      <c r="AN102" s="133">
        <f>SUM(AG102,AT102)</f>
        <v>0</v>
      </c>
      <c r="AO102" s="131"/>
      <c r="AP102" s="131"/>
      <c r="AQ102" s="134" t="s">
        <v>89</v>
      </c>
      <c r="AR102" s="70"/>
      <c r="AS102" s="135">
        <v>0</v>
      </c>
      <c r="AT102" s="136">
        <f>ROUND(SUM(AV102:AW102),2)</f>
        <v>0</v>
      </c>
      <c r="AU102" s="137">
        <f>'4.2 - SO4.2 Následná péče...'!P122</f>
        <v>0</v>
      </c>
      <c r="AV102" s="136">
        <f>'4.2 - SO4.2 Následná péče...'!J35</f>
        <v>0</v>
      </c>
      <c r="AW102" s="136">
        <f>'4.2 - SO4.2 Následná péče...'!J36</f>
        <v>0</v>
      </c>
      <c r="AX102" s="136">
        <f>'4.2 - SO4.2 Následná péče...'!J37</f>
        <v>0</v>
      </c>
      <c r="AY102" s="136">
        <f>'4.2 - SO4.2 Následná péče...'!J38</f>
        <v>0</v>
      </c>
      <c r="AZ102" s="136">
        <f>'4.2 - SO4.2 Následná péče...'!F35</f>
        <v>0</v>
      </c>
      <c r="BA102" s="136">
        <f>'4.2 - SO4.2 Následná péče...'!F36</f>
        <v>0</v>
      </c>
      <c r="BB102" s="136">
        <f>'4.2 - SO4.2 Následná péče...'!F37</f>
        <v>0</v>
      </c>
      <c r="BC102" s="136">
        <f>'4.2 - SO4.2 Následná péče...'!F38</f>
        <v>0</v>
      </c>
      <c r="BD102" s="138">
        <f>'4.2 - SO4.2 Následná péče...'!F39</f>
        <v>0</v>
      </c>
      <c r="BE102" s="4"/>
      <c r="BT102" s="139" t="s">
        <v>87</v>
      </c>
      <c r="BV102" s="139" t="s">
        <v>81</v>
      </c>
      <c r="BW102" s="139" t="s">
        <v>105</v>
      </c>
      <c r="BX102" s="139" t="s">
        <v>102</v>
      </c>
      <c r="CL102" s="139" t="s">
        <v>19</v>
      </c>
    </row>
    <row r="103" s="4" customFormat="1" ht="23.25" customHeight="1">
      <c r="A103" s="130" t="s">
        <v>88</v>
      </c>
      <c r="B103" s="68"/>
      <c r="C103" s="131"/>
      <c r="D103" s="131"/>
      <c r="E103" s="132" t="s">
        <v>106</v>
      </c>
      <c r="F103" s="132"/>
      <c r="G103" s="132"/>
      <c r="H103" s="132"/>
      <c r="I103" s="132"/>
      <c r="J103" s="131"/>
      <c r="K103" s="132" t="s">
        <v>107</v>
      </c>
      <c r="L103" s="132"/>
      <c r="M103" s="132"/>
      <c r="N103" s="132"/>
      <c r="O103" s="132"/>
      <c r="P103" s="132"/>
      <c r="Q103" s="132"/>
      <c r="R103" s="132"/>
      <c r="S103" s="132"/>
      <c r="T103" s="132"/>
      <c r="U103" s="132"/>
      <c r="V103" s="132"/>
      <c r="W103" s="132"/>
      <c r="X103" s="132"/>
      <c r="Y103" s="132"/>
      <c r="Z103" s="132"/>
      <c r="AA103" s="132"/>
      <c r="AB103" s="132"/>
      <c r="AC103" s="132"/>
      <c r="AD103" s="132"/>
      <c r="AE103" s="132"/>
      <c r="AF103" s="132"/>
      <c r="AG103" s="133">
        <f>'4.3 - SO4.3 Následná péče...'!J32</f>
        <v>0</v>
      </c>
      <c r="AH103" s="131"/>
      <c r="AI103" s="131"/>
      <c r="AJ103" s="131"/>
      <c r="AK103" s="131"/>
      <c r="AL103" s="131"/>
      <c r="AM103" s="131"/>
      <c r="AN103" s="133">
        <f>SUM(AG103,AT103)</f>
        <v>0</v>
      </c>
      <c r="AO103" s="131"/>
      <c r="AP103" s="131"/>
      <c r="AQ103" s="134" t="s">
        <v>89</v>
      </c>
      <c r="AR103" s="70"/>
      <c r="AS103" s="135">
        <v>0</v>
      </c>
      <c r="AT103" s="136">
        <f>ROUND(SUM(AV103:AW103),2)</f>
        <v>0</v>
      </c>
      <c r="AU103" s="137">
        <f>'4.3 - SO4.3 Následná péče...'!P122</f>
        <v>0</v>
      </c>
      <c r="AV103" s="136">
        <f>'4.3 - SO4.3 Následná péče...'!J35</f>
        <v>0</v>
      </c>
      <c r="AW103" s="136">
        <f>'4.3 - SO4.3 Následná péče...'!J36</f>
        <v>0</v>
      </c>
      <c r="AX103" s="136">
        <f>'4.3 - SO4.3 Následná péče...'!J37</f>
        <v>0</v>
      </c>
      <c r="AY103" s="136">
        <f>'4.3 - SO4.3 Následná péče...'!J38</f>
        <v>0</v>
      </c>
      <c r="AZ103" s="136">
        <f>'4.3 - SO4.3 Následná péče...'!F35</f>
        <v>0</v>
      </c>
      <c r="BA103" s="136">
        <f>'4.3 - SO4.3 Následná péče...'!F36</f>
        <v>0</v>
      </c>
      <c r="BB103" s="136">
        <f>'4.3 - SO4.3 Následná péče...'!F37</f>
        <v>0</v>
      </c>
      <c r="BC103" s="136">
        <f>'4.3 - SO4.3 Následná péče...'!F38</f>
        <v>0</v>
      </c>
      <c r="BD103" s="138">
        <f>'4.3 - SO4.3 Následná péče...'!F39</f>
        <v>0</v>
      </c>
      <c r="BE103" s="4"/>
      <c r="BT103" s="139" t="s">
        <v>87</v>
      </c>
      <c r="BV103" s="139" t="s">
        <v>81</v>
      </c>
      <c r="BW103" s="139" t="s">
        <v>108</v>
      </c>
      <c r="BX103" s="139" t="s">
        <v>102</v>
      </c>
      <c r="CL103" s="139" t="s">
        <v>19</v>
      </c>
    </row>
    <row r="104" s="4" customFormat="1" ht="23.25" customHeight="1">
      <c r="A104" s="130" t="s">
        <v>88</v>
      </c>
      <c r="B104" s="68"/>
      <c r="C104" s="131"/>
      <c r="D104" s="131"/>
      <c r="E104" s="132" t="s">
        <v>109</v>
      </c>
      <c r="F104" s="132"/>
      <c r="G104" s="132"/>
      <c r="H104" s="132"/>
      <c r="I104" s="132"/>
      <c r="J104" s="131"/>
      <c r="K104" s="132" t="s">
        <v>110</v>
      </c>
      <c r="L104" s="132"/>
      <c r="M104" s="132"/>
      <c r="N104" s="132"/>
      <c r="O104" s="132"/>
      <c r="P104" s="132"/>
      <c r="Q104" s="132"/>
      <c r="R104" s="132"/>
      <c r="S104" s="132"/>
      <c r="T104" s="132"/>
      <c r="U104" s="132"/>
      <c r="V104" s="132"/>
      <c r="W104" s="132"/>
      <c r="X104" s="132"/>
      <c r="Y104" s="132"/>
      <c r="Z104" s="132"/>
      <c r="AA104" s="132"/>
      <c r="AB104" s="132"/>
      <c r="AC104" s="132"/>
      <c r="AD104" s="132"/>
      <c r="AE104" s="132"/>
      <c r="AF104" s="132"/>
      <c r="AG104" s="133">
        <f>'4.4 - SO4.4 Následná péče...'!J32</f>
        <v>0</v>
      </c>
      <c r="AH104" s="131"/>
      <c r="AI104" s="131"/>
      <c r="AJ104" s="131"/>
      <c r="AK104" s="131"/>
      <c r="AL104" s="131"/>
      <c r="AM104" s="131"/>
      <c r="AN104" s="133">
        <f>SUM(AG104,AT104)</f>
        <v>0</v>
      </c>
      <c r="AO104" s="131"/>
      <c r="AP104" s="131"/>
      <c r="AQ104" s="134" t="s">
        <v>89</v>
      </c>
      <c r="AR104" s="70"/>
      <c r="AS104" s="140">
        <v>0</v>
      </c>
      <c r="AT104" s="141">
        <f>ROUND(SUM(AV104:AW104),2)</f>
        <v>0</v>
      </c>
      <c r="AU104" s="142">
        <f>'4.4 - SO4.4 Následná péče...'!P122</f>
        <v>0</v>
      </c>
      <c r="AV104" s="141">
        <f>'4.4 - SO4.4 Následná péče...'!J35</f>
        <v>0</v>
      </c>
      <c r="AW104" s="141">
        <f>'4.4 - SO4.4 Následná péče...'!J36</f>
        <v>0</v>
      </c>
      <c r="AX104" s="141">
        <f>'4.4 - SO4.4 Následná péče...'!J37</f>
        <v>0</v>
      </c>
      <c r="AY104" s="141">
        <f>'4.4 - SO4.4 Následná péče...'!J38</f>
        <v>0</v>
      </c>
      <c r="AZ104" s="141">
        <f>'4.4 - SO4.4 Následná péče...'!F35</f>
        <v>0</v>
      </c>
      <c r="BA104" s="141">
        <f>'4.4 - SO4.4 Následná péče...'!F36</f>
        <v>0</v>
      </c>
      <c r="BB104" s="141">
        <f>'4.4 - SO4.4 Následná péče...'!F37</f>
        <v>0</v>
      </c>
      <c r="BC104" s="141">
        <f>'4.4 - SO4.4 Následná péče...'!F38</f>
        <v>0</v>
      </c>
      <c r="BD104" s="143">
        <f>'4.4 - SO4.4 Následná péče...'!F39</f>
        <v>0</v>
      </c>
      <c r="BE104" s="4"/>
      <c r="BT104" s="139" t="s">
        <v>87</v>
      </c>
      <c r="BV104" s="139" t="s">
        <v>81</v>
      </c>
      <c r="BW104" s="139" t="s">
        <v>111</v>
      </c>
      <c r="BX104" s="139" t="s">
        <v>102</v>
      </c>
      <c r="CL104" s="139" t="s">
        <v>19</v>
      </c>
    </row>
    <row r="105" s="2" customFormat="1" ht="30" customHeight="1">
      <c r="A105" s="36"/>
      <c r="B105" s="37"/>
      <c r="C105" s="38"/>
      <c r="D105" s="38"/>
      <c r="E105" s="38"/>
      <c r="F105" s="38"/>
      <c r="G105" s="38"/>
      <c r="H105" s="38"/>
      <c r="I105" s="38"/>
      <c r="J105" s="38"/>
      <c r="K105" s="38"/>
      <c r="L105" s="38"/>
      <c r="M105" s="38"/>
      <c r="N105" s="38"/>
      <c r="O105" s="38"/>
      <c r="P105" s="38"/>
      <c r="Q105" s="38"/>
      <c r="R105" s="38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F105" s="38"/>
      <c r="AG105" s="38"/>
      <c r="AH105" s="38"/>
      <c r="AI105" s="38"/>
      <c r="AJ105" s="38"/>
      <c r="AK105" s="38"/>
      <c r="AL105" s="38"/>
      <c r="AM105" s="38"/>
      <c r="AN105" s="38"/>
      <c r="AO105" s="38"/>
      <c r="AP105" s="38"/>
      <c r="AQ105" s="38"/>
      <c r="AR105" s="42"/>
      <c r="AS105" s="36"/>
      <c r="AT105" s="36"/>
      <c r="AU105" s="36"/>
      <c r="AV105" s="36"/>
      <c r="AW105" s="36"/>
      <c r="AX105" s="36"/>
      <c r="AY105" s="36"/>
      <c r="AZ105" s="36"/>
      <c r="BA105" s="36"/>
      <c r="BB105" s="36"/>
      <c r="BC105" s="36"/>
      <c r="BD105" s="36"/>
      <c r="BE105" s="36"/>
    </row>
    <row r="106" s="2" customFormat="1" ht="6.96" customHeight="1">
      <c r="A106" s="36"/>
      <c r="B106" s="64"/>
      <c r="C106" s="65"/>
      <c r="D106" s="65"/>
      <c r="E106" s="65"/>
      <c r="F106" s="65"/>
      <c r="G106" s="65"/>
      <c r="H106" s="65"/>
      <c r="I106" s="65"/>
      <c r="J106" s="65"/>
      <c r="K106" s="65"/>
      <c r="L106" s="65"/>
      <c r="M106" s="65"/>
      <c r="N106" s="65"/>
      <c r="O106" s="65"/>
      <c r="P106" s="65"/>
      <c r="Q106" s="65"/>
      <c r="R106" s="65"/>
      <c r="S106" s="65"/>
      <c r="T106" s="65"/>
      <c r="U106" s="65"/>
      <c r="V106" s="65"/>
      <c r="W106" s="65"/>
      <c r="X106" s="65"/>
      <c r="Y106" s="65"/>
      <c r="Z106" s="65"/>
      <c r="AA106" s="65"/>
      <c r="AB106" s="65"/>
      <c r="AC106" s="65"/>
      <c r="AD106" s="65"/>
      <c r="AE106" s="65"/>
      <c r="AF106" s="65"/>
      <c r="AG106" s="65"/>
      <c r="AH106" s="65"/>
      <c r="AI106" s="65"/>
      <c r="AJ106" s="65"/>
      <c r="AK106" s="65"/>
      <c r="AL106" s="65"/>
      <c r="AM106" s="65"/>
      <c r="AN106" s="65"/>
      <c r="AO106" s="65"/>
      <c r="AP106" s="65"/>
      <c r="AQ106" s="65"/>
      <c r="AR106" s="42"/>
      <c r="AS106" s="36"/>
      <c r="AT106" s="36"/>
      <c r="AU106" s="36"/>
      <c r="AV106" s="36"/>
      <c r="AW106" s="36"/>
      <c r="AX106" s="36"/>
      <c r="AY106" s="36"/>
      <c r="AZ106" s="36"/>
      <c r="BA106" s="36"/>
      <c r="BB106" s="36"/>
      <c r="BC106" s="36"/>
      <c r="BD106" s="36"/>
      <c r="BE106" s="36"/>
    </row>
  </sheetData>
  <sheetProtection sheet="1" formatColumns="0" formatRows="0" objects="1" scenarios="1" spinCount="100000" saltValue="YWzoEIx7QAuhC7YmkUTQyPhAz1By2E2nslWlHBAFJRRKBUMFPq8/pablEqF73H32HjJ3rluqxg+Xe067mDT6fg==" hashValue="whDN/xL/2qWpk9I+IGPvHpwPyC1aPf2wvoztl0a1RWLQ7scuTjz7G7S0sir4lCWKPG8wPup0MK/LsnV2KKEa3g==" algorithmName="SHA-512" password="A780"/>
  <mergeCells count="78">
    <mergeCell ref="C92:G92"/>
    <mergeCell ref="D95:H95"/>
    <mergeCell ref="D100:H100"/>
    <mergeCell ref="E98:I98"/>
    <mergeCell ref="E96:I96"/>
    <mergeCell ref="E99:I99"/>
    <mergeCell ref="E101:I101"/>
    <mergeCell ref="E97:I97"/>
    <mergeCell ref="E102:I102"/>
    <mergeCell ref="E103:I103"/>
    <mergeCell ref="E104:I104"/>
    <mergeCell ref="I92:AF92"/>
    <mergeCell ref="J95:AF95"/>
    <mergeCell ref="J100:AF100"/>
    <mergeCell ref="K101:AF101"/>
    <mergeCell ref="K97:AF97"/>
    <mergeCell ref="K102:AF102"/>
    <mergeCell ref="K103:AF103"/>
    <mergeCell ref="K99:AF99"/>
    <mergeCell ref="K104:AF104"/>
    <mergeCell ref="K96:AF96"/>
    <mergeCell ref="K98:AF98"/>
    <mergeCell ref="L85:AO85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104:AM104"/>
    <mergeCell ref="AG97:AM97"/>
    <mergeCell ref="AG92:AM92"/>
    <mergeCell ref="AG98:AM98"/>
    <mergeCell ref="AG96:AM96"/>
    <mergeCell ref="AG95:AM95"/>
    <mergeCell ref="AG99:AM99"/>
    <mergeCell ref="AG102:AM102"/>
    <mergeCell ref="AG103:AM103"/>
    <mergeCell ref="AG100:AM100"/>
    <mergeCell ref="AG101:AM101"/>
    <mergeCell ref="AM89:AP89"/>
    <mergeCell ref="AM90:AP90"/>
    <mergeCell ref="AM87:AN87"/>
    <mergeCell ref="AN102:AP102"/>
    <mergeCell ref="AN104:AP104"/>
    <mergeCell ref="AN103:AP103"/>
    <mergeCell ref="AN101:AP101"/>
    <mergeCell ref="AN97:AP97"/>
    <mergeCell ref="AN95:AP95"/>
    <mergeCell ref="AN100:AP100"/>
    <mergeCell ref="AN99:AP99"/>
    <mergeCell ref="AN96:AP96"/>
    <mergeCell ref="AN92:AP92"/>
    <mergeCell ref="AN98:AP98"/>
    <mergeCell ref="AS89:AT91"/>
    <mergeCell ref="AN94:AP94"/>
  </mergeCells>
  <hyperlinks>
    <hyperlink ref="A96" location="'1 - SO1.1 Realizace opatř...'!C2" display="/"/>
    <hyperlink ref="A97" location="'1.2 - SO1.2 Následná péče...'!C2" display="/"/>
    <hyperlink ref="A98" location="'1.3 - SO1.3 Následná péče...'!C2" display="/"/>
    <hyperlink ref="A99" location="'1.4 - SO1.4 Následná péče...'!C2" display="/"/>
    <hyperlink ref="A101" location="'7 - SO4.1 Realizace opatř...'!C2" display="/"/>
    <hyperlink ref="A102" location="'4.2 - SO4.2 Následná péče...'!C2" display="/"/>
    <hyperlink ref="A103" location="'4.3 - SO4.3 Následná péče...'!C2" display="/"/>
    <hyperlink ref="A104" location="'4.4 - SO4.4 Následná péče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86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87</v>
      </c>
    </row>
    <row r="4" s="1" customFormat="1" ht="24.96" customHeight="1">
      <c r="B4" s="18"/>
      <c r="D4" s="146" t="s">
        <v>112</v>
      </c>
      <c r="L4" s="18"/>
      <c r="M4" s="14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8" t="s">
        <v>16</v>
      </c>
      <c r="L6" s="18"/>
    </row>
    <row r="7" s="1" customFormat="1" ht="16.5" customHeight="1">
      <c r="B7" s="18"/>
      <c r="E7" s="149" t="str">
        <f>'Rekapitulace stavby'!K6</f>
        <v>Prorierozní meze Čechyně</v>
      </c>
      <c r="F7" s="148"/>
      <c r="G7" s="148"/>
      <c r="H7" s="148"/>
      <c r="L7" s="18"/>
    </row>
    <row r="8" s="2" customFormat="1" ht="12" customHeight="1">
      <c r="A8" s="36"/>
      <c r="B8" s="42"/>
      <c r="C8" s="36"/>
      <c r="D8" s="148" t="s">
        <v>113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50" t="s">
        <v>114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48" t="s">
        <v>18</v>
      </c>
      <c r="E11" s="36"/>
      <c r="F11" s="139" t="s">
        <v>19</v>
      </c>
      <c r="G11" s="36"/>
      <c r="H11" s="36"/>
      <c r="I11" s="148" t="s">
        <v>20</v>
      </c>
      <c r="J11" s="139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48" t="s">
        <v>22</v>
      </c>
      <c r="E12" s="36"/>
      <c r="F12" s="139" t="s">
        <v>115</v>
      </c>
      <c r="G12" s="36"/>
      <c r="H12" s="36"/>
      <c r="I12" s="148" t="s">
        <v>24</v>
      </c>
      <c r="J12" s="151" t="str">
        <f>'Rekapitulace stavby'!AN8</f>
        <v>11.9.2020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8" t="s">
        <v>26</v>
      </c>
      <c r="E14" s="36"/>
      <c r="F14" s="36"/>
      <c r="G14" s="36"/>
      <c r="H14" s="36"/>
      <c r="I14" s="148" t="s">
        <v>27</v>
      </c>
      <c r="J14" s="139" t="s">
        <v>1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9" t="s">
        <v>28</v>
      </c>
      <c r="F15" s="36"/>
      <c r="G15" s="36"/>
      <c r="H15" s="36"/>
      <c r="I15" s="148" t="s">
        <v>29</v>
      </c>
      <c r="J15" s="139" t="s">
        <v>1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48" t="s">
        <v>30</v>
      </c>
      <c r="E17" s="36"/>
      <c r="F17" s="36"/>
      <c r="G17" s="36"/>
      <c r="H17" s="36"/>
      <c r="I17" s="148" t="s">
        <v>27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9"/>
      <c r="G18" s="139"/>
      <c r="H18" s="139"/>
      <c r="I18" s="148" t="s">
        <v>29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48" t="s">
        <v>32</v>
      </c>
      <c r="E20" s="36"/>
      <c r="F20" s="36"/>
      <c r="G20" s="36"/>
      <c r="H20" s="36"/>
      <c r="I20" s="148" t="s">
        <v>27</v>
      </c>
      <c r="J20" s="139" t="s">
        <v>1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9" t="s">
        <v>33</v>
      </c>
      <c r="F21" s="36"/>
      <c r="G21" s="36"/>
      <c r="H21" s="36"/>
      <c r="I21" s="148" t="s">
        <v>29</v>
      </c>
      <c r="J21" s="139" t="s">
        <v>1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48" t="s">
        <v>35</v>
      </c>
      <c r="E23" s="36"/>
      <c r="F23" s="36"/>
      <c r="G23" s="36"/>
      <c r="H23" s="36"/>
      <c r="I23" s="148" t="s">
        <v>27</v>
      </c>
      <c r="J23" s="139" t="s">
        <v>1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9" t="s">
        <v>36</v>
      </c>
      <c r="F24" s="36"/>
      <c r="G24" s="36"/>
      <c r="H24" s="36"/>
      <c r="I24" s="148" t="s">
        <v>29</v>
      </c>
      <c r="J24" s="139" t="s">
        <v>1</v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48" t="s">
        <v>37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59.25" customHeight="1">
      <c r="A27" s="152"/>
      <c r="B27" s="153"/>
      <c r="C27" s="152"/>
      <c r="D27" s="152"/>
      <c r="E27" s="154" t="s">
        <v>116</v>
      </c>
      <c r="F27" s="154"/>
      <c r="G27" s="154"/>
      <c r="H27" s="154"/>
      <c r="I27" s="152"/>
      <c r="J27" s="152"/>
      <c r="K27" s="152"/>
      <c r="L27" s="155"/>
      <c r="S27" s="152"/>
      <c r="T27" s="152"/>
      <c r="U27" s="152"/>
      <c r="V27" s="152"/>
      <c r="W27" s="152"/>
      <c r="X27" s="152"/>
      <c r="Y27" s="152"/>
      <c r="Z27" s="152"/>
      <c r="AA27" s="152"/>
      <c r="AB27" s="152"/>
      <c r="AC27" s="152"/>
      <c r="AD27" s="152"/>
      <c r="AE27" s="152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56"/>
      <c r="E29" s="156"/>
      <c r="F29" s="156"/>
      <c r="G29" s="156"/>
      <c r="H29" s="156"/>
      <c r="I29" s="156"/>
      <c r="J29" s="156"/>
      <c r="K29" s="156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57" t="s">
        <v>39</v>
      </c>
      <c r="E30" s="36"/>
      <c r="F30" s="36"/>
      <c r="G30" s="36"/>
      <c r="H30" s="36"/>
      <c r="I30" s="36"/>
      <c r="J30" s="158">
        <f>ROUND(J120,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9" t="s">
        <v>41</v>
      </c>
      <c r="G32" s="36"/>
      <c r="H32" s="36"/>
      <c r="I32" s="159" t="s">
        <v>40</v>
      </c>
      <c r="J32" s="159" t="s">
        <v>42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60" t="s">
        <v>43</v>
      </c>
      <c r="E33" s="148" t="s">
        <v>44</v>
      </c>
      <c r="F33" s="161">
        <f>ROUND((SUM(BE120:BE165)),  2)</f>
        <v>0</v>
      </c>
      <c r="G33" s="36"/>
      <c r="H33" s="36"/>
      <c r="I33" s="162">
        <v>0.20999999999999999</v>
      </c>
      <c r="J33" s="161">
        <f>ROUND(((SUM(BE120:BE165))*I33),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48" t="s">
        <v>45</v>
      </c>
      <c r="F34" s="161">
        <f>ROUND((SUM(BF120:BF165)),  2)</f>
        <v>0</v>
      </c>
      <c r="G34" s="36"/>
      <c r="H34" s="36"/>
      <c r="I34" s="162">
        <v>0.14999999999999999</v>
      </c>
      <c r="J34" s="161">
        <f>ROUND(((SUM(BF120:BF165))*I34),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48" t="s">
        <v>46</v>
      </c>
      <c r="F35" s="161">
        <f>ROUND((SUM(BG120:BG165)),  2)</f>
        <v>0</v>
      </c>
      <c r="G35" s="36"/>
      <c r="H35" s="36"/>
      <c r="I35" s="162">
        <v>0.20999999999999999</v>
      </c>
      <c r="J35" s="161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48" t="s">
        <v>47</v>
      </c>
      <c r="F36" s="161">
        <f>ROUND((SUM(BH120:BH165)),  2)</f>
        <v>0</v>
      </c>
      <c r="G36" s="36"/>
      <c r="H36" s="36"/>
      <c r="I36" s="162">
        <v>0.14999999999999999</v>
      </c>
      <c r="J36" s="161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48</v>
      </c>
      <c r="F37" s="161">
        <f>ROUND((SUM(BI120:BI165)),  2)</f>
        <v>0</v>
      </c>
      <c r="G37" s="36"/>
      <c r="H37" s="36"/>
      <c r="I37" s="162">
        <v>0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63"/>
      <c r="D39" s="164" t="s">
        <v>49</v>
      </c>
      <c r="E39" s="165"/>
      <c r="F39" s="165"/>
      <c r="G39" s="166" t="s">
        <v>50</v>
      </c>
      <c r="H39" s="167" t="s">
        <v>51</v>
      </c>
      <c r="I39" s="165"/>
      <c r="J39" s="168">
        <f>SUM(J30:J37)</f>
        <v>0</v>
      </c>
      <c r="K39" s="169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70" t="s">
        <v>52</v>
      </c>
      <c r="E50" s="171"/>
      <c r="F50" s="171"/>
      <c r="G50" s="170" t="s">
        <v>53</v>
      </c>
      <c r="H50" s="171"/>
      <c r="I50" s="171"/>
      <c r="J50" s="171"/>
      <c r="K50" s="171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54</v>
      </c>
      <c r="E61" s="173"/>
      <c r="F61" s="174" t="s">
        <v>55</v>
      </c>
      <c r="G61" s="172" t="s">
        <v>54</v>
      </c>
      <c r="H61" s="173"/>
      <c r="I61" s="173"/>
      <c r="J61" s="175" t="s">
        <v>55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70" t="s">
        <v>56</v>
      </c>
      <c r="E65" s="176"/>
      <c r="F65" s="176"/>
      <c r="G65" s="170" t="s">
        <v>57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54</v>
      </c>
      <c r="E76" s="173"/>
      <c r="F76" s="174" t="s">
        <v>55</v>
      </c>
      <c r="G76" s="172" t="s">
        <v>54</v>
      </c>
      <c r="H76" s="173"/>
      <c r="I76" s="173"/>
      <c r="J76" s="175" t="s">
        <v>55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117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1" t="str">
        <f>E7</f>
        <v>Prorierozní meze Čechyně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113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1 - SO1.1 Realizace opatření ZM4 pozemek č. 2659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22</v>
      </c>
      <c r="D89" s="38"/>
      <c r="E89" s="38"/>
      <c r="F89" s="25" t="str">
        <f>F12</f>
        <v>k.ú.</v>
      </c>
      <c r="G89" s="38"/>
      <c r="H89" s="38"/>
      <c r="I89" s="30" t="s">
        <v>24</v>
      </c>
      <c r="J89" s="77" t="str">
        <f>IF(J12="","",J12)</f>
        <v>11.9.2020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40.05" customHeight="1">
      <c r="A91" s="36"/>
      <c r="B91" s="37"/>
      <c r="C91" s="30" t="s">
        <v>26</v>
      </c>
      <c r="D91" s="38"/>
      <c r="E91" s="38"/>
      <c r="F91" s="25" t="str">
        <f>E15</f>
        <v>Město Rousínov, Sušilovo náměstí 84/56 PSČ 683 01</v>
      </c>
      <c r="G91" s="38"/>
      <c r="H91" s="38"/>
      <c r="I91" s="30" t="s">
        <v>32</v>
      </c>
      <c r="J91" s="34" t="str">
        <f>E21</f>
        <v>Ing. Michal Kovář Ph. D, Halasova 995 Tišnov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25.65" customHeight="1">
      <c r="A92" s="36"/>
      <c r="B92" s="37"/>
      <c r="C92" s="30" t="s">
        <v>30</v>
      </c>
      <c r="D92" s="38"/>
      <c r="E92" s="38"/>
      <c r="F92" s="25" t="str">
        <f>IF(E18="","",E18)</f>
        <v>Vyplň údaj</v>
      </c>
      <c r="G92" s="38"/>
      <c r="H92" s="38"/>
      <c r="I92" s="30" t="s">
        <v>35</v>
      </c>
      <c r="J92" s="34" t="str">
        <f>E24</f>
        <v>Ing. Michal Kovář Ph. D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82" t="s">
        <v>118</v>
      </c>
      <c r="D94" s="183"/>
      <c r="E94" s="183"/>
      <c r="F94" s="183"/>
      <c r="G94" s="183"/>
      <c r="H94" s="183"/>
      <c r="I94" s="183"/>
      <c r="J94" s="184" t="s">
        <v>119</v>
      </c>
      <c r="K94" s="183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85" t="s">
        <v>120</v>
      </c>
      <c r="D96" s="38"/>
      <c r="E96" s="38"/>
      <c r="F96" s="38"/>
      <c r="G96" s="38"/>
      <c r="H96" s="38"/>
      <c r="I96" s="38"/>
      <c r="J96" s="108">
        <f>J120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121</v>
      </c>
    </row>
    <row r="97" s="9" customFormat="1" ht="24.96" customHeight="1">
      <c r="A97" s="9"/>
      <c r="B97" s="186"/>
      <c r="C97" s="187"/>
      <c r="D97" s="188" t="s">
        <v>122</v>
      </c>
      <c r="E97" s="189"/>
      <c r="F97" s="189"/>
      <c r="G97" s="189"/>
      <c r="H97" s="189"/>
      <c r="I97" s="189"/>
      <c r="J97" s="190">
        <f>J121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31"/>
      <c r="D98" s="193" t="s">
        <v>123</v>
      </c>
      <c r="E98" s="194"/>
      <c r="F98" s="194"/>
      <c r="G98" s="194"/>
      <c r="H98" s="194"/>
      <c r="I98" s="194"/>
      <c r="J98" s="195">
        <f>J122</f>
        <v>0</v>
      </c>
      <c r="K98" s="131"/>
      <c r="L98" s="19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2"/>
      <c r="C99" s="131"/>
      <c r="D99" s="193" t="s">
        <v>124</v>
      </c>
      <c r="E99" s="194"/>
      <c r="F99" s="194"/>
      <c r="G99" s="194"/>
      <c r="H99" s="194"/>
      <c r="I99" s="194"/>
      <c r="J99" s="195">
        <f>J161</f>
        <v>0</v>
      </c>
      <c r="K99" s="131"/>
      <c r="L99" s="19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86"/>
      <c r="C100" s="187"/>
      <c r="D100" s="188" t="s">
        <v>125</v>
      </c>
      <c r="E100" s="189"/>
      <c r="F100" s="189"/>
      <c r="G100" s="189"/>
      <c r="H100" s="189"/>
      <c r="I100" s="189"/>
      <c r="J100" s="190">
        <f>J163</f>
        <v>0</v>
      </c>
      <c r="K100" s="187"/>
      <c r="L100" s="19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6"/>
      <c r="B101" s="37"/>
      <c r="C101" s="38"/>
      <c r="D101" s="38"/>
      <c r="E101" s="38"/>
      <c r="F101" s="38"/>
      <c r="G101" s="38"/>
      <c r="H101" s="38"/>
      <c r="I101" s="38"/>
      <c r="J101" s="38"/>
      <c r="K101" s="38"/>
      <c r="L101" s="61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2" s="2" customFormat="1" ht="6.96" customHeight="1">
      <c r="A102" s="36"/>
      <c r="B102" s="64"/>
      <c r="C102" s="65"/>
      <c r="D102" s="65"/>
      <c r="E102" s="65"/>
      <c r="F102" s="65"/>
      <c r="G102" s="65"/>
      <c r="H102" s="65"/>
      <c r="I102" s="65"/>
      <c r="J102" s="65"/>
      <c r="K102" s="65"/>
      <c r="L102" s="61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6" s="2" customFormat="1" ht="6.96" customHeight="1">
      <c r="A106" s="36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24.96" customHeight="1">
      <c r="A107" s="36"/>
      <c r="B107" s="37"/>
      <c r="C107" s="21" t="s">
        <v>126</v>
      </c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6.96" customHeight="1">
      <c r="A108" s="36"/>
      <c r="B108" s="37"/>
      <c r="C108" s="38"/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2" customHeight="1">
      <c r="A109" s="36"/>
      <c r="B109" s="37"/>
      <c r="C109" s="30" t="s">
        <v>16</v>
      </c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6.5" customHeight="1">
      <c r="A110" s="36"/>
      <c r="B110" s="37"/>
      <c r="C110" s="38"/>
      <c r="D110" s="38"/>
      <c r="E110" s="181" t="str">
        <f>E7</f>
        <v>Prorierozní meze Čechyně</v>
      </c>
      <c r="F110" s="30"/>
      <c r="G110" s="30"/>
      <c r="H110" s="30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113</v>
      </c>
      <c r="D111" s="38"/>
      <c r="E111" s="38"/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6.5" customHeight="1">
      <c r="A112" s="36"/>
      <c r="B112" s="37"/>
      <c r="C112" s="38"/>
      <c r="D112" s="38"/>
      <c r="E112" s="74" t="str">
        <f>E9</f>
        <v>1 - SO1.1 Realizace opatření ZM4 pozemek č. 2659</v>
      </c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37"/>
      <c r="C113" s="38"/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22</v>
      </c>
      <c r="D114" s="38"/>
      <c r="E114" s="38"/>
      <c r="F114" s="25" t="str">
        <f>F12</f>
        <v>k.ú.</v>
      </c>
      <c r="G114" s="38"/>
      <c r="H114" s="38"/>
      <c r="I114" s="30" t="s">
        <v>24</v>
      </c>
      <c r="J114" s="77" t="str">
        <f>IF(J12="","",J12)</f>
        <v>11.9.2020</v>
      </c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40.05" customHeight="1">
      <c r="A116" s="36"/>
      <c r="B116" s="37"/>
      <c r="C116" s="30" t="s">
        <v>26</v>
      </c>
      <c r="D116" s="38"/>
      <c r="E116" s="38"/>
      <c r="F116" s="25" t="str">
        <f>E15</f>
        <v>Město Rousínov, Sušilovo náměstí 84/56 PSČ 683 01</v>
      </c>
      <c r="G116" s="38"/>
      <c r="H116" s="38"/>
      <c r="I116" s="30" t="s">
        <v>32</v>
      </c>
      <c r="J116" s="34" t="str">
        <f>E21</f>
        <v>Ing. Michal Kovář Ph. D, Halasova 995 Tišnov</v>
      </c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25.65" customHeight="1">
      <c r="A117" s="36"/>
      <c r="B117" s="37"/>
      <c r="C117" s="30" t="s">
        <v>30</v>
      </c>
      <c r="D117" s="38"/>
      <c r="E117" s="38"/>
      <c r="F117" s="25" t="str">
        <f>IF(E18="","",E18)</f>
        <v>Vyplň údaj</v>
      </c>
      <c r="G117" s="38"/>
      <c r="H117" s="38"/>
      <c r="I117" s="30" t="s">
        <v>35</v>
      </c>
      <c r="J117" s="34" t="str">
        <f>E24</f>
        <v>Ing. Michal Kovář Ph. D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0.32" customHeight="1">
      <c r="A118" s="36"/>
      <c r="B118" s="37"/>
      <c r="C118" s="38"/>
      <c r="D118" s="38"/>
      <c r="E118" s="38"/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11" customFormat="1" ht="29.28" customHeight="1">
      <c r="A119" s="197"/>
      <c r="B119" s="198"/>
      <c r="C119" s="199" t="s">
        <v>127</v>
      </c>
      <c r="D119" s="200" t="s">
        <v>64</v>
      </c>
      <c r="E119" s="200" t="s">
        <v>60</v>
      </c>
      <c r="F119" s="200" t="s">
        <v>61</v>
      </c>
      <c r="G119" s="200" t="s">
        <v>128</v>
      </c>
      <c r="H119" s="200" t="s">
        <v>129</v>
      </c>
      <c r="I119" s="200" t="s">
        <v>130</v>
      </c>
      <c r="J119" s="200" t="s">
        <v>119</v>
      </c>
      <c r="K119" s="201" t="s">
        <v>131</v>
      </c>
      <c r="L119" s="202"/>
      <c r="M119" s="98" t="s">
        <v>1</v>
      </c>
      <c r="N119" s="99" t="s">
        <v>43</v>
      </c>
      <c r="O119" s="99" t="s">
        <v>132</v>
      </c>
      <c r="P119" s="99" t="s">
        <v>133</v>
      </c>
      <c r="Q119" s="99" t="s">
        <v>134</v>
      </c>
      <c r="R119" s="99" t="s">
        <v>135</v>
      </c>
      <c r="S119" s="99" t="s">
        <v>136</v>
      </c>
      <c r="T119" s="100" t="s">
        <v>137</v>
      </c>
      <c r="U119" s="197"/>
      <c r="V119" s="197"/>
      <c r="W119" s="197"/>
      <c r="X119" s="197"/>
      <c r="Y119" s="197"/>
      <c r="Z119" s="197"/>
      <c r="AA119" s="197"/>
      <c r="AB119" s="197"/>
      <c r="AC119" s="197"/>
      <c r="AD119" s="197"/>
      <c r="AE119" s="197"/>
    </row>
    <row r="120" s="2" customFormat="1" ht="22.8" customHeight="1">
      <c r="A120" s="36"/>
      <c r="B120" s="37"/>
      <c r="C120" s="105" t="s">
        <v>138</v>
      </c>
      <c r="D120" s="38"/>
      <c r="E120" s="38"/>
      <c r="F120" s="38"/>
      <c r="G120" s="38"/>
      <c r="H120" s="38"/>
      <c r="I120" s="38"/>
      <c r="J120" s="203">
        <f>BK120</f>
        <v>0</v>
      </c>
      <c r="K120" s="38"/>
      <c r="L120" s="42"/>
      <c r="M120" s="101"/>
      <c r="N120" s="204"/>
      <c r="O120" s="102"/>
      <c r="P120" s="205">
        <f>P121+P163</f>
        <v>0</v>
      </c>
      <c r="Q120" s="102"/>
      <c r="R120" s="205">
        <f>R121+R163</f>
        <v>1.3545000000000003</v>
      </c>
      <c r="S120" s="102"/>
      <c r="T120" s="206">
        <f>T121+T163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5" t="s">
        <v>78</v>
      </c>
      <c r="AU120" s="15" t="s">
        <v>121</v>
      </c>
      <c r="BK120" s="207">
        <f>BK121+BK163</f>
        <v>0</v>
      </c>
    </row>
    <row r="121" s="12" customFormat="1" ht="25.92" customHeight="1">
      <c r="A121" s="12"/>
      <c r="B121" s="208"/>
      <c r="C121" s="209"/>
      <c r="D121" s="210" t="s">
        <v>78</v>
      </c>
      <c r="E121" s="211" t="s">
        <v>139</v>
      </c>
      <c r="F121" s="211" t="s">
        <v>140</v>
      </c>
      <c r="G121" s="209"/>
      <c r="H121" s="209"/>
      <c r="I121" s="212"/>
      <c r="J121" s="213">
        <f>BK121</f>
        <v>0</v>
      </c>
      <c r="K121" s="209"/>
      <c r="L121" s="214"/>
      <c r="M121" s="215"/>
      <c r="N121" s="216"/>
      <c r="O121" s="216"/>
      <c r="P121" s="217">
        <f>P122+P161</f>
        <v>0</v>
      </c>
      <c r="Q121" s="216"/>
      <c r="R121" s="217">
        <f>R122+R161</f>
        <v>1.3545000000000003</v>
      </c>
      <c r="S121" s="216"/>
      <c r="T121" s="218">
        <f>T122+T161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9" t="s">
        <v>83</v>
      </c>
      <c r="AT121" s="220" t="s">
        <v>78</v>
      </c>
      <c r="AU121" s="220" t="s">
        <v>79</v>
      </c>
      <c r="AY121" s="219" t="s">
        <v>141</v>
      </c>
      <c r="BK121" s="221">
        <f>BK122+BK161</f>
        <v>0</v>
      </c>
    </row>
    <row r="122" s="12" customFormat="1" ht="22.8" customHeight="1">
      <c r="A122" s="12"/>
      <c r="B122" s="208"/>
      <c r="C122" s="209"/>
      <c r="D122" s="210" t="s">
        <v>78</v>
      </c>
      <c r="E122" s="222" t="s">
        <v>83</v>
      </c>
      <c r="F122" s="222" t="s">
        <v>142</v>
      </c>
      <c r="G122" s="209"/>
      <c r="H122" s="209"/>
      <c r="I122" s="212"/>
      <c r="J122" s="223">
        <f>BK122</f>
        <v>0</v>
      </c>
      <c r="K122" s="209"/>
      <c r="L122" s="214"/>
      <c r="M122" s="215"/>
      <c r="N122" s="216"/>
      <c r="O122" s="216"/>
      <c r="P122" s="217">
        <f>SUM(P123:P160)</f>
        <v>0</v>
      </c>
      <c r="Q122" s="216"/>
      <c r="R122" s="217">
        <f>SUM(R123:R160)</f>
        <v>1.3545000000000003</v>
      </c>
      <c r="S122" s="216"/>
      <c r="T122" s="218">
        <f>SUM(T123:T160)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9" t="s">
        <v>83</v>
      </c>
      <c r="AT122" s="220" t="s">
        <v>78</v>
      </c>
      <c r="AU122" s="220" t="s">
        <v>83</v>
      </c>
      <c r="AY122" s="219" t="s">
        <v>141</v>
      </c>
      <c r="BK122" s="221">
        <f>SUM(BK123:BK160)</f>
        <v>0</v>
      </c>
    </row>
    <row r="123" s="2" customFormat="1" ht="49.05" customHeight="1">
      <c r="A123" s="36"/>
      <c r="B123" s="37"/>
      <c r="C123" s="224" t="s">
        <v>83</v>
      </c>
      <c r="D123" s="224" t="s">
        <v>143</v>
      </c>
      <c r="E123" s="225" t="s">
        <v>144</v>
      </c>
      <c r="F123" s="226" t="s">
        <v>145</v>
      </c>
      <c r="G123" s="227" t="s">
        <v>146</v>
      </c>
      <c r="H123" s="228">
        <v>2537</v>
      </c>
      <c r="I123" s="229"/>
      <c r="J123" s="230">
        <f>ROUND(I123*H123,2)</f>
        <v>0</v>
      </c>
      <c r="K123" s="226" t="s">
        <v>147</v>
      </c>
      <c r="L123" s="42"/>
      <c r="M123" s="231" t="s">
        <v>1</v>
      </c>
      <c r="N123" s="232" t="s">
        <v>44</v>
      </c>
      <c r="O123" s="89"/>
      <c r="P123" s="233">
        <f>O123*H123</f>
        <v>0</v>
      </c>
      <c r="Q123" s="233">
        <v>0</v>
      </c>
      <c r="R123" s="233">
        <f>Q123*H123</f>
        <v>0</v>
      </c>
      <c r="S123" s="233">
        <v>0</v>
      </c>
      <c r="T123" s="234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35" t="s">
        <v>148</v>
      </c>
      <c r="AT123" s="235" t="s">
        <v>143</v>
      </c>
      <c r="AU123" s="235" t="s">
        <v>87</v>
      </c>
      <c r="AY123" s="15" t="s">
        <v>141</v>
      </c>
      <c r="BE123" s="236">
        <f>IF(N123="základní",J123,0)</f>
        <v>0</v>
      </c>
      <c r="BF123" s="236">
        <f>IF(N123="snížená",J123,0)</f>
        <v>0</v>
      </c>
      <c r="BG123" s="236">
        <f>IF(N123="zákl. přenesená",J123,0)</f>
        <v>0</v>
      </c>
      <c r="BH123" s="236">
        <f>IF(N123="sníž. přenesená",J123,0)</f>
        <v>0</v>
      </c>
      <c r="BI123" s="236">
        <f>IF(N123="nulová",J123,0)</f>
        <v>0</v>
      </c>
      <c r="BJ123" s="15" t="s">
        <v>83</v>
      </c>
      <c r="BK123" s="236">
        <f>ROUND(I123*H123,2)</f>
        <v>0</v>
      </c>
      <c r="BL123" s="15" t="s">
        <v>148</v>
      </c>
      <c r="BM123" s="235" t="s">
        <v>149</v>
      </c>
    </row>
    <row r="124" s="13" customFormat="1">
      <c r="A124" s="13"/>
      <c r="B124" s="237"/>
      <c r="C124" s="238"/>
      <c r="D124" s="239" t="s">
        <v>150</v>
      </c>
      <c r="E124" s="240" t="s">
        <v>1</v>
      </c>
      <c r="F124" s="241" t="s">
        <v>151</v>
      </c>
      <c r="G124" s="238"/>
      <c r="H124" s="242">
        <v>2537</v>
      </c>
      <c r="I124" s="243"/>
      <c r="J124" s="238"/>
      <c r="K124" s="238"/>
      <c r="L124" s="244"/>
      <c r="M124" s="245"/>
      <c r="N124" s="246"/>
      <c r="O124" s="246"/>
      <c r="P124" s="246"/>
      <c r="Q124" s="246"/>
      <c r="R124" s="246"/>
      <c r="S124" s="246"/>
      <c r="T124" s="247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8" t="s">
        <v>150</v>
      </c>
      <c r="AU124" s="248" t="s">
        <v>87</v>
      </c>
      <c r="AV124" s="13" t="s">
        <v>87</v>
      </c>
      <c r="AW124" s="13" t="s">
        <v>34</v>
      </c>
      <c r="AX124" s="13" t="s">
        <v>83</v>
      </c>
      <c r="AY124" s="248" t="s">
        <v>141</v>
      </c>
    </row>
    <row r="125" s="2" customFormat="1" ht="24.15" customHeight="1">
      <c r="A125" s="36"/>
      <c r="B125" s="37"/>
      <c r="C125" s="224" t="s">
        <v>87</v>
      </c>
      <c r="D125" s="224" t="s">
        <v>143</v>
      </c>
      <c r="E125" s="225" t="s">
        <v>152</v>
      </c>
      <c r="F125" s="226" t="s">
        <v>153</v>
      </c>
      <c r="G125" s="227" t="s">
        <v>146</v>
      </c>
      <c r="H125" s="228">
        <v>2537</v>
      </c>
      <c r="I125" s="229"/>
      <c r="J125" s="230">
        <f>ROUND(I125*H125,2)</f>
        <v>0</v>
      </c>
      <c r="K125" s="226" t="s">
        <v>147</v>
      </c>
      <c r="L125" s="42"/>
      <c r="M125" s="231" t="s">
        <v>1</v>
      </c>
      <c r="N125" s="232" t="s">
        <v>44</v>
      </c>
      <c r="O125" s="89"/>
      <c r="P125" s="233">
        <f>O125*H125</f>
        <v>0</v>
      </c>
      <c r="Q125" s="233">
        <v>0</v>
      </c>
      <c r="R125" s="233">
        <f>Q125*H125</f>
        <v>0</v>
      </c>
      <c r="S125" s="233">
        <v>0</v>
      </c>
      <c r="T125" s="234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35" t="s">
        <v>148</v>
      </c>
      <c r="AT125" s="235" t="s">
        <v>143</v>
      </c>
      <c r="AU125" s="235" t="s">
        <v>87</v>
      </c>
      <c r="AY125" s="15" t="s">
        <v>141</v>
      </c>
      <c r="BE125" s="236">
        <f>IF(N125="základní",J125,0)</f>
        <v>0</v>
      </c>
      <c r="BF125" s="236">
        <f>IF(N125="snížená",J125,0)</f>
        <v>0</v>
      </c>
      <c r="BG125" s="236">
        <f>IF(N125="zákl. přenesená",J125,0)</f>
        <v>0</v>
      </c>
      <c r="BH125" s="236">
        <f>IF(N125="sníž. přenesená",J125,0)</f>
        <v>0</v>
      </c>
      <c r="BI125" s="236">
        <f>IF(N125="nulová",J125,0)</f>
        <v>0</v>
      </c>
      <c r="BJ125" s="15" t="s">
        <v>83</v>
      </c>
      <c r="BK125" s="236">
        <f>ROUND(I125*H125,2)</f>
        <v>0</v>
      </c>
      <c r="BL125" s="15" t="s">
        <v>148</v>
      </c>
      <c r="BM125" s="235" t="s">
        <v>154</v>
      </c>
    </row>
    <row r="126" s="13" customFormat="1">
      <c r="A126" s="13"/>
      <c r="B126" s="237"/>
      <c r="C126" s="238"/>
      <c r="D126" s="239" t="s">
        <v>150</v>
      </c>
      <c r="E126" s="240" t="s">
        <v>1</v>
      </c>
      <c r="F126" s="241" t="s">
        <v>155</v>
      </c>
      <c r="G126" s="238"/>
      <c r="H126" s="242">
        <v>2537</v>
      </c>
      <c r="I126" s="243"/>
      <c r="J126" s="238"/>
      <c r="K126" s="238"/>
      <c r="L126" s="244"/>
      <c r="M126" s="245"/>
      <c r="N126" s="246"/>
      <c r="O126" s="246"/>
      <c r="P126" s="246"/>
      <c r="Q126" s="246"/>
      <c r="R126" s="246"/>
      <c r="S126" s="246"/>
      <c r="T126" s="247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8" t="s">
        <v>150</v>
      </c>
      <c r="AU126" s="248" t="s">
        <v>87</v>
      </c>
      <c r="AV126" s="13" t="s">
        <v>87</v>
      </c>
      <c r="AW126" s="13" t="s">
        <v>34</v>
      </c>
      <c r="AX126" s="13" t="s">
        <v>83</v>
      </c>
      <c r="AY126" s="248" t="s">
        <v>141</v>
      </c>
    </row>
    <row r="127" s="2" customFormat="1" ht="14.4" customHeight="1">
      <c r="A127" s="36"/>
      <c r="B127" s="37"/>
      <c r="C127" s="249" t="s">
        <v>156</v>
      </c>
      <c r="D127" s="249" t="s">
        <v>157</v>
      </c>
      <c r="E127" s="250" t="s">
        <v>158</v>
      </c>
      <c r="F127" s="251" t="s">
        <v>159</v>
      </c>
      <c r="G127" s="252" t="s">
        <v>160</v>
      </c>
      <c r="H127" s="253">
        <v>76.109999999999999</v>
      </c>
      <c r="I127" s="254"/>
      <c r="J127" s="255">
        <f>ROUND(I127*H127,2)</f>
        <v>0</v>
      </c>
      <c r="K127" s="251" t="s">
        <v>1</v>
      </c>
      <c r="L127" s="256"/>
      <c r="M127" s="257" t="s">
        <v>1</v>
      </c>
      <c r="N127" s="258" t="s">
        <v>44</v>
      </c>
      <c r="O127" s="89"/>
      <c r="P127" s="233">
        <f>O127*H127</f>
        <v>0</v>
      </c>
      <c r="Q127" s="233">
        <v>0</v>
      </c>
      <c r="R127" s="233">
        <f>Q127*H127</f>
        <v>0</v>
      </c>
      <c r="S127" s="233">
        <v>0</v>
      </c>
      <c r="T127" s="234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35" t="s">
        <v>161</v>
      </c>
      <c r="AT127" s="235" t="s">
        <v>157</v>
      </c>
      <c r="AU127" s="235" t="s">
        <v>87</v>
      </c>
      <c r="AY127" s="15" t="s">
        <v>141</v>
      </c>
      <c r="BE127" s="236">
        <f>IF(N127="základní",J127,0)</f>
        <v>0</v>
      </c>
      <c r="BF127" s="236">
        <f>IF(N127="snížená",J127,0)</f>
        <v>0</v>
      </c>
      <c r="BG127" s="236">
        <f>IF(N127="zákl. přenesená",J127,0)</f>
        <v>0</v>
      </c>
      <c r="BH127" s="236">
        <f>IF(N127="sníž. přenesená",J127,0)</f>
        <v>0</v>
      </c>
      <c r="BI127" s="236">
        <f>IF(N127="nulová",J127,0)</f>
        <v>0</v>
      </c>
      <c r="BJ127" s="15" t="s">
        <v>83</v>
      </c>
      <c r="BK127" s="236">
        <f>ROUND(I127*H127,2)</f>
        <v>0</v>
      </c>
      <c r="BL127" s="15" t="s">
        <v>148</v>
      </c>
      <c r="BM127" s="235" t="s">
        <v>162</v>
      </c>
    </row>
    <row r="128" s="13" customFormat="1">
      <c r="A128" s="13"/>
      <c r="B128" s="237"/>
      <c r="C128" s="238"/>
      <c r="D128" s="239" t="s">
        <v>150</v>
      </c>
      <c r="E128" s="240" t="s">
        <v>1</v>
      </c>
      <c r="F128" s="241" t="s">
        <v>163</v>
      </c>
      <c r="G128" s="238"/>
      <c r="H128" s="242">
        <v>76.109999999999999</v>
      </c>
      <c r="I128" s="243"/>
      <c r="J128" s="238"/>
      <c r="K128" s="238"/>
      <c r="L128" s="244"/>
      <c r="M128" s="245"/>
      <c r="N128" s="246"/>
      <c r="O128" s="246"/>
      <c r="P128" s="246"/>
      <c r="Q128" s="246"/>
      <c r="R128" s="246"/>
      <c r="S128" s="246"/>
      <c r="T128" s="247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8" t="s">
        <v>150</v>
      </c>
      <c r="AU128" s="248" t="s">
        <v>87</v>
      </c>
      <c r="AV128" s="13" t="s">
        <v>87</v>
      </c>
      <c r="AW128" s="13" t="s">
        <v>34</v>
      </c>
      <c r="AX128" s="13" t="s">
        <v>83</v>
      </c>
      <c r="AY128" s="248" t="s">
        <v>141</v>
      </c>
    </row>
    <row r="129" s="2" customFormat="1" ht="37.8" customHeight="1">
      <c r="A129" s="36"/>
      <c r="B129" s="37"/>
      <c r="C129" s="224" t="s">
        <v>148</v>
      </c>
      <c r="D129" s="224" t="s">
        <v>143</v>
      </c>
      <c r="E129" s="225" t="s">
        <v>164</v>
      </c>
      <c r="F129" s="226" t="s">
        <v>165</v>
      </c>
      <c r="G129" s="227" t="s">
        <v>166</v>
      </c>
      <c r="H129" s="228">
        <v>15</v>
      </c>
      <c r="I129" s="229"/>
      <c r="J129" s="230">
        <f>ROUND(I129*H129,2)</f>
        <v>0</v>
      </c>
      <c r="K129" s="226" t="s">
        <v>147</v>
      </c>
      <c r="L129" s="42"/>
      <c r="M129" s="231" t="s">
        <v>1</v>
      </c>
      <c r="N129" s="232" t="s">
        <v>44</v>
      </c>
      <c r="O129" s="89"/>
      <c r="P129" s="233">
        <f>O129*H129</f>
        <v>0</v>
      </c>
      <c r="Q129" s="233">
        <v>0</v>
      </c>
      <c r="R129" s="233">
        <f>Q129*H129</f>
        <v>0</v>
      </c>
      <c r="S129" s="233">
        <v>0</v>
      </c>
      <c r="T129" s="234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35" t="s">
        <v>148</v>
      </c>
      <c r="AT129" s="235" t="s">
        <v>143</v>
      </c>
      <c r="AU129" s="235" t="s">
        <v>87</v>
      </c>
      <c r="AY129" s="15" t="s">
        <v>141</v>
      </c>
      <c r="BE129" s="236">
        <f>IF(N129="základní",J129,0)</f>
        <v>0</v>
      </c>
      <c r="BF129" s="236">
        <f>IF(N129="snížená",J129,0)</f>
        <v>0</v>
      </c>
      <c r="BG129" s="236">
        <f>IF(N129="zákl. přenesená",J129,0)</f>
        <v>0</v>
      </c>
      <c r="BH129" s="236">
        <f>IF(N129="sníž. přenesená",J129,0)</f>
        <v>0</v>
      </c>
      <c r="BI129" s="236">
        <f>IF(N129="nulová",J129,0)</f>
        <v>0</v>
      </c>
      <c r="BJ129" s="15" t="s">
        <v>83</v>
      </c>
      <c r="BK129" s="236">
        <f>ROUND(I129*H129,2)</f>
        <v>0</v>
      </c>
      <c r="BL129" s="15" t="s">
        <v>148</v>
      </c>
      <c r="BM129" s="235" t="s">
        <v>167</v>
      </c>
    </row>
    <row r="130" s="13" customFormat="1">
      <c r="A130" s="13"/>
      <c r="B130" s="237"/>
      <c r="C130" s="238"/>
      <c r="D130" s="239" t="s">
        <v>150</v>
      </c>
      <c r="E130" s="240" t="s">
        <v>1</v>
      </c>
      <c r="F130" s="241" t="s">
        <v>168</v>
      </c>
      <c r="G130" s="238"/>
      <c r="H130" s="242">
        <v>15</v>
      </c>
      <c r="I130" s="243"/>
      <c r="J130" s="238"/>
      <c r="K130" s="238"/>
      <c r="L130" s="244"/>
      <c r="M130" s="245"/>
      <c r="N130" s="246"/>
      <c r="O130" s="246"/>
      <c r="P130" s="246"/>
      <c r="Q130" s="246"/>
      <c r="R130" s="246"/>
      <c r="S130" s="246"/>
      <c r="T130" s="247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8" t="s">
        <v>150</v>
      </c>
      <c r="AU130" s="248" t="s">
        <v>87</v>
      </c>
      <c r="AV130" s="13" t="s">
        <v>87</v>
      </c>
      <c r="AW130" s="13" t="s">
        <v>34</v>
      </c>
      <c r="AX130" s="13" t="s">
        <v>83</v>
      </c>
      <c r="AY130" s="248" t="s">
        <v>141</v>
      </c>
    </row>
    <row r="131" s="2" customFormat="1" ht="14.4" customHeight="1">
      <c r="A131" s="36"/>
      <c r="B131" s="37"/>
      <c r="C131" s="249" t="s">
        <v>169</v>
      </c>
      <c r="D131" s="249" t="s">
        <v>157</v>
      </c>
      <c r="E131" s="250" t="s">
        <v>170</v>
      </c>
      <c r="F131" s="251" t="s">
        <v>171</v>
      </c>
      <c r="G131" s="252" t="s">
        <v>172</v>
      </c>
      <c r="H131" s="253">
        <v>1.5</v>
      </c>
      <c r="I131" s="254"/>
      <c r="J131" s="255">
        <f>ROUND(I131*H131,2)</f>
        <v>0</v>
      </c>
      <c r="K131" s="251" t="s">
        <v>147</v>
      </c>
      <c r="L131" s="256"/>
      <c r="M131" s="257" t="s">
        <v>1</v>
      </c>
      <c r="N131" s="258" t="s">
        <v>44</v>
      </c>
      <c r="O131" s="89"/>
      <c r="P131" s="233">
        <f>O131*H131</f>
        <v>0</v>
      </c>
      <c r="Q131" s="233">
        <v>0.22</v>
      </c>
      <c r="R131" s="233">
        <f>Q131*H131</f>
        <v>0.33000000000000002</v>
      </c>
      <c r="S131" s="233">
        <v>0</v>
      </c>
      <c r="T131" s="234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35" t="s">
        <v>161</v>
      </c>
      <c r="AT131" s="235" t="s">
        <v>157</v>
      </c>
      <c r="AU131" s="235" t="s">
        <v>87</v>
      </c>
      <c r="AY131" s="15" t="s">
        <v>141</v>
      </c>
      <c r="BE131" s="236">
        <f>IF(N131="základní",J131,0)</f>
        <v>0</v>
      </c>
      <c r="BF131" s="236">
        <f>IF(N131="snížená",J131,0)</f>
        <v>0</v>
      </c>
      <c r="BG131" s="236">
        <f>IF(N131="zákl. přenesená",J131,0)</f>
        <v>0</v>
      </c>
      <c r="BH131" s="236">
        <f>IF(N131="sníž. přenesená",J131,0)</f>
        <v>0</v>
      </c>
      <c r="BI131" s="236">
        <f>IF(N131="nulová",J131,0)</f>
        <v>0</v>
      </c>
      <c r="BJ131" s="15" t="s">
        <v>83</v>
      </c>
      <c r="BK131" s="236">
        <f>ROUND(I131*H131,2)</f>
        <v>0</v>
      </c>
      <c r="BL131" s="15" t="s">
        <v>148</v>
      </c>
      <c r="BM131" s="235" t="s">
        <v>173</v>
      </c>
    </row>
    <row r="132" s="13" customFormat="1">
      <c r="A132" s="13"/>
      <c r="B132" s="237"/>
      <c r="C132" s="238"/>
      <c r="D132" s="239" t="s">
        <v>150</v>
      </c>
      <c r="E132" s="240" t="s">
        <v>1</v>
      </c>
      <c r="F132" s="241" t="s">
        <v>174</v>
      </c>
      <c r="G132" s="238"/>
      <c r="H132" s="242">
        <v>1.5</v>
      </c>
      <c r="I132" s="243"/>
      <c r="J132" s="238"/>
      <c r="K132" s="238"/>
      <c r="L132" s="244"/>
      <c r="M132" s="245"/>
      <c r="N132" s="246"/>
      <c r="O132" s="246"/>
      <c r="P132" s="246"/>
      <c r="Q132" s="246"/>
      <c r="R132" s="246"/>
      <c r="S132" s="246"/>
      <c r="T132" s="24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8" t="s">
        <v>150</v>
      </c>
      <c r="AU132" s="248" t="s">
        <v>87</v>
      </c>
      <c r="AV132" s="13" t="s">
        <v>87</v>
      </c>
      <c r="AW132" s="13" t="s">
        <v>34</v>
      </c>
      <c r="AX132" s="13" t="s">
        <v>83</v>
      </c>
      <c r="AY132" s="248" t="s">
        <v>141</v>
      </c>
    </row>
    <row r="133" s="2" customFormat="1" ht="37.8" customHeight="1">
      <c r="A133" s="36"/>
      <c r="B133" s="37"/>
      <c r="C133" s="224" t="s">
        <v>175</v>
      </c>
      <c r="D133" s="224" t="s">
        <v>143</v>
      </c>
      <c r="E133" s="225" t="s">
        <v>176</v>
      </c>
      <c r="F133" s="226" t="s">
        <v>177</v>
      </c>
      <c r="G133" s="227" t="s">
        <v>166</v>
      </c>
      <c r="H133" s="228">
        <v>15</v>
      </c>
      <c r="I133" s="229"/>
      <c r="J133" s="230">
        <f>ROUND(I133*H133,2)</f>
        <v>0</v>
      </c>
      <c r="K133" s="226" t="s">
        <v>147</v>
      </c>
      <c r="L133" s="42"/>
      <c r="M133" s="231" t="s">
        <v>1</v>
      </c>
      <c r="N133" s="232" t="s">
        <v>44</v>
      </c>
      <c r="O133" s="89"/>
      <c r="P133" s="233">
        <f>O133*H133</f>
        <v>0</v>
      </c>
      <c r="Q133" s="233">
        <v>0</v>
      </c>
      <c r="R133" s="233">
        <f>Q133*H133</f>
        <v>0</v>
      </c>
      <c r="S133" s="233">
        <v>0</v>
      </c>
      <c r="T133" s="234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35" t="s">
        <v>148</v>
      </c>
      <c r="AT133" s="235" t="s">
        <v>143</v>
      </c>
      <c r="AU133" s="235" t="s">
        <v>87</v>
      </c>
      <c r="AY133" s="15" t="s">
        <v>141</v>
      </c>
      <c r="BE133" s="236">
        <f>IF(N133="základní",J133,0)</f>
        <v>0</v>
      </c>
      <c r="BF133" s="236">
        <f>IF(N133="snížená",J133,0)</f>
        <v>0</v>
      </c>
      <c r="BG133" s="236">
        <f>IF(N133="zákl. přenesená",J133,0)</f>
        <v>0</v>
      </c>
      <c r="BH133" s="236">
        <f>IF(N133="sníž. přenesená",J133,0)</f>
        <v>0</v>
      </c>
      <c r="BI133" s="236">
        <f>IF(N133="nulová",J133,0)</f>
        <v>0</v>
      </c>
      <c r="BJ133" s="15" t="s">
        <v>83</v>
      </c>
      <c r="BK133" s="236">
        <f>ROUND(I133*H133,2)</f>
        <v>0</v>
      </c>
      <c r="BL133" s="15" t="s">
        <v>148</v>
      </c>
      <c r="BM133" s="235" t="s">
        <v>178</v>
      </c>
    </row>
    <row r="134" s="2" customFormat="1" ht="24.15" customHeight="1">
      <c r="A134" s="36"/>
      <c r="B134" s="37"/>
      <c r="C134" s="249" t="s">
        <v>100</v>
      </c>
      <c r="D134" s="249" t="s">
        <v>157</v>
      </c>
      <c r="E134" s="250" t="s">
        <v>179</v>
      </c>
      <c r="F134" s="251" t="s">
        <v>180</v>
      </c>
      <c r="G134" s="252" t="s">
        <v>181</v>
      </c>
      <c r="H134" s="253">
        <v>5</v>
      </c>
      <c r="I134" s="254"/>
      <c r="J134" s="255">
        <f>ROUND(I134*H134,2)</f>
        <v>0</v>
      </c>
      <c r="K134" s="251" t="s">
        <v>1</v>
      </c>
      <c r="L134" s="256"/>
      <c r="M134" s="257" t="s">
        <v>1</v>
      </c>
      <c r="N134" s="258" t="s">
        <v>44</v>
      </c>
      <c r="O134" s="89"/>
      <c r="P134" s="233">
        <f>O134*H134</f>
        <v>0</v>
      </c>
      <c r="Q134" s="233">
        <v>0.027</v>
      </c>
      <c r="R134" s="233">
        <f>Q134*H134</f>
        <v>0.13500000000000001</v>
      </c>
      <c r="S134" s="233">
        <v>0</v>
      </c>
      <c r="T134" s="234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35" t="s">
        <v>161</v>
      </c>
      <c r="AT134" s="235" t="s">
        <v>157</v>
      </c>
      <c r="AU134" s="235" t="s">
        <v>87</v>
      </c>
      <c r="AY134" s="15" t="s">
        <v>141</v>
      </c>
      <c r="BE134" s="236">
        <f>IF(N134="základní",J134,0)</f>
        <v>0</v>
      </c>
      <c r="BF134" s="236">
        <f>IF(N134="snížená",J134,0)</f>
        <v>0</v>
      </c>
      <c r="BG134" s="236">
        <f>IF(N134="zákl. přenesená",J134,0)</f>
        <v>0</v>
      </c>
      <c r="BH134" s="236">
        <f>IF(N134="sníž. přenesená",J134,0)</f>
        <v>0</v>
      </c>
      <c r="BI134" s="236">
        <f>IF(N134="nulová",J134,0)</f>
        <v>0</v>
      </c>
      <c r="BJ134" s="15" t="s">
        <v>83</v>
      </c>
      <c r="BK134" s="236">
        <f>ROUND(I134*H134,2)</f>
        <v>0</v>
      </c>
      <c r="BL134" s="15" t="s">
        <v>148</v>
      </c>
      <c r="BM134" s="235" t="s">
        <v>182</v>
      </c>
    </row>
    <row r="135" s="2" customFormat="1" ht="24.15" customHeight="1">
      <c r="A135" s="36"/>
      <c r="B135" s="37"/>
      <c r="C135" s="249" t="s">
        <v>161</v>
      </c>
      <c r="D135" s="249" t="s">
        <v>157</v>
      </c>
      <c r="E135" s="250" t="s">
        <v>183</v>
      </c>
      <c r="F135" s="251" t="s">
        <v>184</v>
      </c>
      <c r="G135" s="252" t="s">
        <v>181</v>
      </c>
      <c r="H135" s="253">
        <v>5</v>
      </c>
      <c r="I135" s="254"/>
      <c r="J135" s="255">
        <f>ROUND(I135*H135,2)</f>
        <v>0</v>
      </c>
      <c r="K135" s="251" t="s">
        <v>1</v>
      </c>
      <c r="L135" s="256"/>
      <c r="M135" s="257" t="s">
        <v>1</v>
      </c>
      <c r="N135" s="258" t="s">
        <v>44</v>
      </c>
      <c r="O135" s="89"/>
      <c r="P135" s="233">
        <f>O135*H135</f>
        <v>0</v>
      </c>
      <c r="Q135" s="233">
        <v>0.027</v>
      </c>
      <c r="R135" s="233">
        <f>Q135*H135</f>
        <v>0.13500000000000001</v>
      </c>
      <c r="S135" s="233">
        <v>0</v>
      </c>
      <c r="T135" s="234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35" t="s">
        <v>161</v>
      </c>
      <c r="AT135" s="235" t="s">
        <v>157</v>
      </c>
      <c r="AU135" s="235" t="s">
        <v>87</v>
      </c>
      <c r="AY135" s="15" t="s">
        <v>141</v>
      </c>
      <c r="BE135" s="236">
        <f>IF(N135="základní",J135,0)</f>
        <v>0</v>
      </c>
      <c r="BF135" s="236">
        <f>IF(N135="snížená",J135,0)</f>
        <v>0</v>
      </c>
      <c r="BG135" s="236">
        <f>IF(N135="zákl. přenesená",J135,0)</f>
        <v>0</v>
      </c>
      <c r="BH135" s="236">
        <f>IF(N135="sníž. přenesená",J135,0)</f>
        <v>0</v>
      </c>
      <c r="BI135" s="236">
        <f>IF(N135="nulová",J135,0)</f>
        <v>0</v>
      </c>
      <c r="BJ135" s="15" t="s">
        <v>83</v>
      </c>
      <c r="BK135" s="236">
        <f>ROUND(I135*H135,2)</f>
        <v>0</v>
      </c>
      <c r="BL135" s="15" t="s">
        <v>148</v>
      </c>
      <c r="BM135" s="235" t="s">
        <v>185</v>
      </c>
    </row>
    <row r="136" s="2" customFormat="1" ht="24.15" customHeight="1">
      <c r="A136" s="36"/>
      <c r="B136" s="37"/>
      <c r="C136" s="249" t="s">
        <v>186</v>
      </c>
      <c r="D136" s="249" t="s">
        <v>157</v>
      </c>
      <c r="E136" s="250" t="s">
        <v>187</v>
      </c>
      <c r="F136" s="251" t="s">
        <v>188</v>
      </c>
      <c r="G136" s="252" t="s">
        <v>181</v>
      </c>
      <c r="H136" s="253">
        <v>5</v>
      </c>
      <c r="I136" s="254"/>
      <c r="J136" s="255">
        <f>ROUND(I136*H136,2)</f>
        <v>0</v>
      </c>
      <c r="K136" s="251" t="s">
        <v>1</v>
      </c>
      <c r="L136" s="256"/>
      <c r="M136" s="257" t="s">
        <v>1</v>
      </c>
      <c r="N136" s="258" t="s">
        <v>44</v>
      </c>
      <c r="O136" s="89"/>
      <c r="P136" s="233">
        <f>O136*H136</f>
        <v>0</v>
      </c>
      <c r="Q136" s="233">
        <v>0.019</v>
      </c>
      <c r="R136" s="233">
        <f>Q136*H136</f>
        <v>0.095000000000000001</v>
      </c>
      <c r="S136" s="233">
        <v>0</v>
      </c>
      <c r="T136" s="234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35" t="s">
        <v>161</v>
      </c>
      <c r="AT136" s="235" t="s">
        <v>157</v>
      </c>
      <c r="AU136" s="235" t="s">
        <v>87</v>
      </c>
      <c r="AY136" s="15" t="s">
        <v>141</v>
      </c>
      <c r="BE136" s="236">
        <f>IF(N136="základní",J136,0)</f>
        <v>0</v>
      </c>
      <c r="BF136" s="236">
        <f>IF(N136="snížená",J136,0)</f>
        <v>0</v>
      </c>
      <c r="BG136" s="236">
        <f>IF(N136="zákl. přenesená",J136,0)</f>
        <v>0</v>
      </c>
      <c r="BH136" s="236">
        <f>IF(N136="sníž. přenesená",J136,0)</f>
        <v>0</v>
      </c>
      <c r="BI136" s="236">
        <f>IF(N136="nulová",J136,0)</f>
        <v>0</v>
      </c>
      <c r="BJ136" s="15" t="s">
        <v>83</v>
      </c>
      <c r="BK136" s="236">
        <f>ROUND(I136*H136,2)</f>
        <v>0</v>
      </c>
      <c r="BL136" s="15" t="s">
        <v>148</v>
      </c>
      <c r="BM136" s="235" t="s">
        <v>189</v>
      </c>
    </row>
    <row r="137" s="2" customFormat="1" ht="14.4" customHeight="1">
      <c r="A137" s="36"/>
      <c r="B137" s="37"/>
      <c r="C137" s="224" t="s">
        <v>190</v>
      </c>
      <c r="D137" s="224" t="s">
        <v>143</v>
      </c>
      <c r="E137" s="225" t="s">
        <v>191</v>
      </c>
      <c r="F137" s="226" t="s">
        <v>192</v>
      </c>
      <c r="G137" s="227" t="s">
        <v>166</v>
      </c>
      <c r="H137" s="228">
        <v>15</v>
      </c>
      <c r="I137" s="229"/>
      <c r="J137" s="230">
        <f>ROUND(I137*H137,2)</f>
        <v>0</v>
      </c>
      <c r="K137" s="226" t="s">
        <v>147</v>
      </c>
      <c r="L137" s="42"/>
      <c r="M137" s="231" t="s">
        <v>1</v>
      </c>
      <c r="N137" s="232" t="s">
        <v>44</v>
      </c>
      <c r="O137" s="89"/>
      <c r="P137" s="233">
        <f>O137*H137</f>
        <v>0</v>
      </c>
      <c r="Q137" s="233">
        <v>6.0000000000000002E-05</v>
      </c>
      <c r="R137" s="233">
        <f>Q137*H137</f>
        <v>0.00089999999999999998</v>
      </c>
      <c r="S137" s="233">
        <v>0</v>
      </c>
      <c r="T137" s="234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35" t="s">
        <v>148</v>
      </c>
      <c r="AT137" s="235" t="s">
        <v>143</v>
      </c>
      <c r="AU137" s="235" t="s">
        <v>87</v>
      </c>
      <c r="AY137" s="15" t="s">
        <v>141</v>
      </c>
      <c r="BE137" s="236">
        <f>IF(N137="základní",J137,0)</f>
        <v>0</v>
      </c>
      <c r="BF137" s="236">
        <f>IF(N137="snížená",J137,0)</f>
        <v>0</v>
      </c>
      <c r="BG137" s="236">
        <f>IF(N137="zákl. přenesená",J137,0)</f>
        <v>0</v>
      </c>
      <c r="BH137" s="236">
        <f>IF(N137="sníž. přenesená",J137,0)</f>
        <v>0</v>
      </c>
      <c r="BI137" s="236">
        <f>IF(N137="nulová",J137,0)</f>
        <v>0</v>
      </c>
      <c r="BJ137" s="15" t="s">
        <v>83</v>
      </c>
      <c r="BK137" s="236">
        <f>ROUND(I137*H137,2)</f>
        <v>0</v>
      </c>
      <c r="BL137" s="15" t="s">
        <v>148</v>
      </c>
      <c r="BM137" s="235" t="s">
        <v>193</v>
      </c>
    </row>
    <row r="138" s="13" customFormat="1">
      <c r="A138" s="13"/>
      <c r="B138" s="237"/>
      <c r="C138" s="238"/>
      <c r="D138" s="239" t="s">
        <v>150</v>
      </c>
      <c r="E138" s="240" t="s">
        <v>1</v>
      </c>
      <c r="F138" s="241" t="s">
        <v>194</v>
      </c>
      <c r="G138" s="238"/>
      <c r="H138" s="242">
        <v>15</v>
      </c>
      <c r="I138" s="243"/>
      <c r="J138" s="238"/>
      <c r="K138" s="238"/>
      <c r="L138" s="244"/>
      <c r="M138" s="245"/>
      <c r="N138" s="246"/>
      <c r="O138" s="246"/>
      <c r="P138" s="246"/>
      <c r="Q138" s="246"/>
      <c r="R138" s="246"/>
      <c r="S138" s="246"/>
      <c r="T138" s="247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8" t="s">
        <v>150</v>
      </c>
      <c r="AU138" s="248" t="s">
        <v>87</v>
      </c>
      <c r="AV138" s="13" t="s">
        <v>87</v>
      </c>
      <c r="AW138" s="13" t="s">
        <v>34</v>
      </c>
      <c r="AX138" s="13" t="s">
        <v>83</v>
      </c>
      <c r="AY138" s="248" t="s">
        <v>141</v>
      </c>
    </row>
    <row r="139" s="2" customFormat="1" ht="14.4" customHeight="1">
      <c r="A139" s="36"/>
      <c r="B139" s="37"/>
      <c r="C139" s="249" t="s">
        <v>195</v>
      </c>
      <c r="D139" s="249" t="s">
        <v>157</v>
      </c>
      <c r="E139" s="250" t="s">
        <v>196</v>
      </c>
      <c r="F139" s="251" t="s">
        <v>197</v>
      </c>
      <c r="G139" s="252" t="s">
        <v>166</v>
      </c>
      <c r="H139" s="253">
        <v>45</v>
      </c>
      <c r="I139" s="254"/>
      <c r="J139" s="255">
        <f>ROUND(I139*H139,2)</f>
        <v>0</v>
      </c>
      <c r="K139" s="251" t="s">
        <v>147</v>
      </c>
      <c r="L139" s="256"/>
      <c r="M139" s="257" t="s">
        <v>1</v>
      </c>
      <c r="N139" s="258" t="s">
        <v>44</v>
      </c>
      <c r="O139" s="89"/>
      <c r="P139" s="233">
        <f>O139*H139</f>
        <v>0</v>
      </c>
      <c r="Q139" s="233">
        <v>0.0058999999999999999</v>
      </c>
      <c r="R139" s="233">
        <f>Q139*H139</f>
        <v>0.26550000000000001</v>
      </c>
      <c r="S139" s="233">
        <v>0</v>
      </c>
      <c r="T139" s="234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35" t="s">
        <v>161</v>
      </c>
      <c r="AT139" s="235" t="s">
        <v>157</v>
      </c>
      <c r="AU139" s="235" t="s">
        <v>87</v>
      </c>
      <c r="AY139" s="15" t="s">
        <v>141</v>
      </c>
      <c r="BE139" s="236">
        <f>IF(N139="základní",J139,0)</f>
        <v>0</v>
      </c>
      <c r="BF139" s="236">
        <f>IF(N139="snížená",J139,0)</f>
        <v>0</v>
      </c>
      <c r="BG139" s="236">
        <f>IF(N139="zákl. přenesená",J139,0)</f>
        <v>0</v>
      </c>
      <c r="BH139" s="236">
        <f>IF(N139="sníž. přenesená",J139,0)</f>
        <v>0</v>
      </c>
      <c r="BI139" s="236">
        <f>IF(N139="nulová",J139,0)</f>
        <v>0</v>
      </c>
      <c r="BJ139" s="15" t="s">
        <v>83</v>
      </c>
      <c r="BK139" s="236">
        <f>ROUND(I139*H139,2)</f>
        <v>0</v>
      </c>
      <c r="BL139" s="15" t="s">
        <v>148</v>
      </c>
      <c r="BM139" s="235" t="s">
        <v>198</v>
      </c>
    </row>
    <row r="140" s="13" customFormat="1">
      <c r="A140" s="13"/>
      <c r="B140" s="237"/>
      <c r="C140" s="238"/>
      <c r="D140" s="239" t="s">
        <v>150</v>
      </c>
      <c r="E140" s="240" t="s">
        <v>1</v>
      </c>
      <c r="F140" s="241" t="s">
        <v>199</v>
      </c>
      <c r="G140" s="238"/>
      <c r="H140" s="242">
        <v>45</v>
      </c>
      <c r="I140" s="243"/>
      <c r="J140" s="238"/>
      <c r="K140" s="238"/>
      <c r="L140" s="244"/>
      <c r="M140" s="245"/>
      <c r="N140" s="246"/>
      <c r="O140" s="246"/>
      <c r="P140" s="246"/>
      <c r="Q140" s="246"/>
      <c r="R140" s="246"/>
      <c r="S140" s="246"/>
      <c r="T140" s="247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8" t="s">
        <v>150</v>
      </c>
      <c r="AU140" s="248" t="s">
        <v>87</v>
      </c>
      <c r="AV140" s="13" t="s">
        <v>87</v>
      </c>
      <c r="AW140" s="13" t="s">
        <v>34</v>
      </c>
      <c r="AX140" s="13" t="s">
        <v>83</v>
      </c>
      <c r="AY140" s="248" t="s">
        <v>141</v>
      </c>
    </row>
    <row r="141" s="2" customFormat="1" ht="24.15" customHeight="1">
      <c r="A141" s="36"/>
      <c r="B141" s="37"/>
      <c r="C141" s="224" t="s">
        <v>200</v>
      </c>
      <c r="D141" s="224" t="s">
        <v>143</v>
      </c>
      <c r="E141" s="225" t="s">
        <v>201</v>
      </c>
      <c r="F141" s="226" t="s">
        <v>202</v>
      </c>
      <c r="G141" s="227" t="s">
        <v>166</v>
      </c>
      <c r="H141" s="228">
        <v>15</v>
      </c>
      <c r="I141" s="229"/>
      <c r="J141" s="230">
        <f>ROUND(I141*H141,2)</f>
        <v>0</v>
      </c>
      <c r="K141" s="226" t="s">
        <v>147</v>
      </c>
      <c r="L141" s="42"/>
      <c r="M141" s="231" t="s">
        <v>1</v>
      </c>
      <c r="N141" s="232" t="s">
        <v>44</v>
      </c>
      <c r="O141" s="89"/>
      <c r="P141" s="233">
        <f>O141*H141</f>
        <v>0</v>
      </c>
      <c r="Q141" s="233">
        <v>0</v>
      </c>
      <c r="R141" s="233">
        <f>Q141*H141</f>
        <v>0</v>
      </c>
      <c r="S141" s="233">
        <v>0</v>
      </c>
      <c r="T141" s="234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35" t="s">
        <v>148</v>
      </c>
      <c r="AT141" s="235" t="s">
        <v>143</v>
      </c>
      <c r="AU141" s="235" t="s">
        <v>87</v>
      </c>
      <c r="AY141" s="15" t="s">
        <v>141</v>
      </c>
      <c r="BE141" s="236">
        <f>IF(N141="základní",J141,0)</f>
        <v>0</v>
      </c>
      <c r="BF141" s="236">
        <f>IF(N141="snížená",J141,0)</f>
        <v>0</v>
      </c>
      <c r="BG141" s="236">
        <f>IF(N141="zákl. přenesená",J141,0)</f>
        <v>0</v>
      </c>
      <c r="BH141" s="236">
        <f>IF(N141="sníž. přenesená",J141,0)</f>
        <v>0</v>
      </c>
      <c r="BI141" s="236">
        <f>IF(N141="nulová",J141,0)</f>
        <v>0</v>
      </c>
      <c r="BJ141" s="15" t="s">
        <v>83</v>
      </c>
      <c r="BK141" s="236">
        <f>ROUND(I141*H141,2)</f>
        <v>0</v>
      </c>
      <c r="BL141" s="15" t="s">
        <v>148</v>
      </c>
      <c r="BM141" s="235" t="s">
        <v>203</v>
      </c>
    </row>
    <row r="142" s="2" customFormat="1" ht="24.15" customHeight="1">
      <c r="A142" s="36"/>
      <c r="B142" s="37"/>
      <c r="C142" s="224" t="s">
        <v>204</v>
      </c>
      <c r="D142" s="224" t="s">
        <v>143</v>
      </c>
      <c r="E142" s="225" t="s">
        <v>205</v>
      </c>
      <c r="F142" s="226" t="s">
        <v>206</v>
      </c>
      <c r="G142" s="227" t="s">
        <v>166</v>
      </c>
      <c r="H142" s="228">
        <v>15</v>
      </c>
      <c r="I142" s="229"/>
      <c r="J142" s="230">
        <f>ROUND(I142*H142,2)</f>
        <v>0</v>
      </c>
      <c r="K142" s="226" t="s">
        <v>147</v>
      </c>
      <c r="L142" s="42"/>
      <c r="M142" s="231" t="s">
        <v>1</v>
      </c>
      <c r="N142" s="232" t="s">
        <v>44</v>
      </c>
      <c r="O142" s="89"/>
      <c r="P142" s="233">
        <f>O142*H142</f>
        <v>0</v>
      </c>
      <c r="Q142" s="233">
        <v>0.0020799999999999998</v>
      </c>
      <c r="R142" s="233">
        <f>Q142*H142</f>
        <v>0.031199999999999999</v>
      </c>
      <c r="S142" s="233">
        <v>0</v>
      </c>
      <c r="T142" s="234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35" t="s">
        <v>148</v>
      </c>
      <c r="AT142" s="235" t="s">
        <v>143</v>
      </c>
      <c r="AU142" s="235" t="s">
        <v>87</v>
      </c>
      <c r="AY142" s="15" t="s">
        <v>141</v>
      </c>
      <c r="BE142" s="236">
        <f>IF(N142="základní",J142,0)</f>
        <v>0</v>
      </c>
      <c r="BF142" s="236">
        <f>IF(N142="snížená",J142,0)</f>
        <v>0</v>
      </c>
      <c r="BG142" s="236">
        <f>IF(N142="zákl. přenesená",J142,0)</f>
        <v>0</v>
      </c>
      <c r="BH142" s="236">
        <f>IF(N142="sníž. přenesená",J142,0)</f>
        <v>0</v>
      </c>
      <c r="BI142" s="236">
        <f>IF(N142="nulová",J142,0)</f>
        <v>0</v>
      </c>
      <c r="BJ142" s="15" t="s">
        <v>83</v>
      </c>
      <c r="BK142" s="236">
        <f>ROUND(I142*H142,2)</f>
        <v>0</v>
      </c>
      <c r="BL142" s="15" t="s">
        <v>148</v>
      </c>
      <c r="BM142" s="235" t="s">
        <v>207</v>
      </c>
    </row>
    <row r="143" s="2" customFormat="1" ht="37.8" customHeight="1">
      <c r="A143" s="36"/>
      <c r="B143" s="37"/>
      <c r="C143" s="224" t="s">
        <v>208</v>
      </c>
      <c r="D143" s="224" t="s">
        <v>143</v>
      </c>
      <c r="E143" s="225" t="s">
        <v>209</v>
      </c>
      <c r="F143" s="226" t="s">
        <v>210</v>
      </c>
      <c r="G143" s="227" t="s">
        <v>166</v>
      </c>
      <c r="H143" s="228">
        <v>15</v>
      </c>
      <c r="I143" s="229"/>
      <c r="J143" s="230">
        <f>ROUND(I143*H143,2)</f>
        <v>0</v>
      </c>
      <c r="K143" s="226" t="s">
        <v>147</v>
      </c>
      <c r="L143" s="42"/>
      <c r="M143" s="231" t="s">
        <v>1</v>
      </c>
      <c r="N143" s="232" t="s">
        <v>44</v>
      </c>
      <c r="O143" s="89"/>
      <c r="P143" s="233">
        <f>O143*H143</f>
        <v>0</v>
      </c>
      <c r="Q143" s="233">
        <v>0</v>
      </c>
      <c r="R143" s="233">
        <f>Q143*H143</f>
        <v>0</v>
      </c>
      <c r="S143" s="233">
        <v>0</v>
      </c>
      <c r="T143" s="234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35" t="s">
        <v>148</v>
      </c>
      <c r="AT143" s="235" t="s">
        <v>143</v>
      </c>
      <c r="AU143" s="235" t="s">
        <v>87</v>
      </c>
      <c r="AY143" s="15" t="s">
        <v>141</v>
      </c>
      <c r="BE143" s="236">
        <f>IF(N143="základní",J143,0)</f>
        <v>0</v>
      </c>
      <c r="BF143" s="236">
        <f>IF(N143="snížená",J143,0)</f>
        <v>0</v>
      </c>
      <c r="BG143" s="236">
        <f>IF(N143="zákl. přenesená",J143,0)</f>
        <v>0</v>
      </c>
      <c r="BH143" s="236">
        <f>IF(N143="sníž. přenesená",J143,0)</f>
        <v>0</v>
      </c>
      <c r="BI143" s="236">
        <f>IF(N143="nulová",J143,0)</f>
        <v>0</v>
      </c>
      <c r="BJ143" s="15" t="s">
        <v>83</v>
      </c>
      <c r="BK143" s="236">
        <f>ROUND(I143*H143,2)</f>
        <v>0</v>
      </c>
      <c r="BL143" s="15" t="s">
        <v>148</v>
      </c>
      <c r="BM143" s="235" t="s">
        <v>211</v>
      </c>
    </row>
    <row r="144" s="2" customFormat="1" ht="24.15" customHeight="1">
      <c r="A144" s="36"/>
      <c r="B144" s="37"/>
      <c r="C144" s="224" t="s">
        <v>8</v>
      </c>
      <c r="D144" s="224" t="s">
        <v>143</v>
      </c>
      <c r="E144" s="225" t="s">
        <v>212</v>
      </c>
      <c r="F144" s="226" t="s">
        <v>213</v>
      </c>
      <c r="G144" s="227" t="s">
        <v>166</v>
      </c>
      <c r="H144" s="228">
        <v>15</v>
      </c>
      <c r="I144" s="229"/>
      <c r="J144" s="230">
        <f>ROUND(I144*H144,2)</f>
        <v>0</v>
      </c>
      <c r="K144" s="226" t="s">
        <v>147</v>
      </c>
      <c r="L144" s="42"/>
      <c r="M144" s="231" t="s">
        <v>1</v>
      </c>
      <c r="N144" s="232" t="s">
        <v>44</v>
      </c>
      <c r="O144" s="89"/>
      <c r="P144" s="233">
        <f>O144*H144</f>
        <v>0</v>
      </c>
      <c r="Q144" s="233">
        <v>0</v>
      </c>
      <c r="R144" s="233">
        <f>Q144*H144</f>
        <v>0</v>
      </c>
      <c r="S144" s="233">
        <v>0</v>
      </c>
      <c r="T144" s="234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35" t="s">
        <v>148</v>
      </c>
      <c r="AT144" s="235" t="s">
        <v>143</v>
      </c>
      <c r="AU144" s="235" t="s">
        <v>87</v>
      </c>
      <c r="AY144" s="15" t="s">
        <v>141</v>
      </c>
      <c r="BE144" s="236">
        <f>IF(N144="základní",J144,0)</f>
        <v>0</v>
      </c>
      <c r="BF144" s="236">
        <f>IF(N144="snížená",J144,0)</f>
        <v>0</v>
      </c>
      <c r="BG144" s="236">
        <f>IF(N144="zákl. přenesená",J144,0)</f>
        <v>0</v>
      </c>
      <c r="BH144" s="236">
        <f>IF(N144="sníž. přenesená",J144,0)</f>
        <v>0</v>
      </c>
      <c r="BI144" s="236">
        <f>IF(N144="nulová",J144,0)</f>
        <v>0</v>
      </c>
      <c r="BJ144" s="15" t="s">
        <v>83</v>
      </c>
      <c r="BK144" s="236">
        <f>ROUND(I144*H144,2)</f>
        <v>0</v>
      </c>
      <c r="BL144" s="15" t="s">
        <v>148</v>
      </c>
      <c r="BM144" s="235" t="s">
        <v>214</v>
      </c>
    </row>
    <row r="145" s="2" customFormat="1" ht="14.4" customHeight="1">
      <c r="A145" s="36"/>
      <c r="B145" s="37"/>
      <c r="C145" s="249" t="s">
        <v>215</v>
      </c>
      <c r="D145" s="249" t="s">
        <v>157</v>
      </c>
      <c r="E145" s="250" t="s">
        <v>216</v>
      </c>
      <c r="F145" s="251" t="s">
        <v>217</v>
      </c>
      <c r="G145" s="252" t="s">
        <v>160</v>
      </c>
      <c r="H145" s="253">
        <v>1.5</v>
      </c>
      <c r="I145" s="254"/>
      <c r="J145" s="255">
        <f>ROUND(I145*H145,2)</f>
        <v>0</v>
      </c>
      <c r="K145" s="251" t="s">
        <v>147</v>
      </c>
      <c r="L145" s="256"/>
      <c r="M145" s="257" t="s">
        <v>1</v>
      </c>
      <c r="N145" s="258" t="s">
        <v>44</v>
      </c>
      <c r="O145" s="89"/>
      <c r="P145" s="233">
        <f>O145*H145</f>
        <v>0</v>
      </c>
      <c r="Q145" s="233">
        <v>0.001</v>
      </c>
      <c r="R145" s="233">
        <f>Q145*H145</f>
        <v>0.0015</v>
      </c>
      <c r="S145" s="233">
        <v>0</v>
      </c>
      <c r="T145" s="234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35" t="s">
        <v>161</v>
      </c>
      <c r="AT145" s="235" t="s">
        <v>157</v>
      </c>
      <c r="AU145" s="235" t="s">
        <v>87</v>
      </c>
      <c r="AY145" s="15" t="s">
        <v>141</v>
      </c>
      <c r="BE145" s="236">
        <f>IF(N145="základní",J145,0)</f>
        <v>0</v>
      </c>
      <c r="BF145" s="236">
        <f>IF(N145="snížená",J145,0)</f>
        <v>0</v>
      </c>
      <c r="BG145" s="236">
        <f>IF(N145="zákl. přenesená",J145,0)</f>
        <v>0</v>
      </c>
      <c r="BH145" s="236">
        <f>IF(N145="sníž. přenesená",J145,0)</f>
        <v>0</v>
      </c>
      <c r="BI145" s="236">
        <f>IF(N145="nulová",J145,0)</f>
        <v>0</v>
      </c>
      <c r="BJ145" s="15" t="s">
        <v>83</v>
      </c>
      <c r="BK145" s="236">
        <f>ROUND(I145*H145,2)</f>
        <v>0</v>
      </c>
      <c r="BL145" s="15" t="s">
        <v>148</v>
      </c>
      <c r="BM145" s="235" t="s">
        <v>218</v>
      </c>
    </row>
    <row r="146" s="13" customFormat="1">
      <c r="A146" s="13"/>
      <c r="B146" s="237"/>
      <c r="C146" s="238"/>
      <c r="D146" s="239" t="s">
        <v>150</v>
      </c>
      <c r="E146" s="240" t="s">
        <v>1</v>
      </c>
      <c r="F146" s="241" t="s">
        <v>219</v>
      </c>
      <c r="G146" s="238"/>
      <c r="H146" s="242">
        <v>1.5</v>
      </c>
      <c r="I146" s="243"/>
      <c r="J146" s="238"/>
      <c r="K146" s="238"/>
      <c r="L146" s="244"/>
      <c r="M146" s="245"/>
      <c r="N146" s="246"/>
      <c r="O146" s="246"/>
      <c r="P146" s="246"/>
      <c r="Q146" s="246"/>
      <c r="R146" s="246"/>
      <c r="S146" s="246"/>
      <c r="T146" s="247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8" t="s">
        <v>150</v>
      </c>
      <c r="AU146" s="248" t="s">
        <v>87</v>
      </c>
      <c r="AV146" s="13" t="s">
        <v>87</v>
      </c>
      <c r="AW146" s="13" t="s">
        <v>34</v>
      </c>
      <c r="AX146" s="13" t="s">
        <v>83</v>
      </c>
      <c r="AY146" s="248" t="s">
        <v>141</v>
      </c>
    </row>
    <row r="147" s="2" customFormat="1" ht="24.15" customHeight="1">
      <c r="A147" s="36"/>
      <c r="B147" s="37"/>
      <c r="C147" s="224" t="s">
        <v>220</v>
      </c>
      <c r="D147" s="224" t="s">
        <v>143</v>
      </c>
      <c r="E147" s="225" t="s">
        <v>221</v>
      </c>
      <c r="F147" s="226" t="s">
        <v>222</v>
      </c>
      <c r="G147" s="227" t="s">
        <v>146</v>
      </c>
      <c r="H147" s="228">
        <v>11.775</v>
      </c>
      <c r="I147" s="229"/>
      <c r="J147" s="230">
        <f>ROUND(I147*H147,2)</f>
        <v>0</v>
      </c>
      <c r="K147" s="226" t="s">
        <v>147</v>
      </c>
      <c r="L147" s="42"/>
      <c r="M147" s="231" t="s">
        <v>1</v>
      </c>
      <c r="N147" s="232" t="s">
        <v>44</v>
      </c>
      <c r="O147" s="89"/>
      <c r="P147" s="233">
        <f>O147*H147</f>
        <v>0</v>
      </c>
      <c r="Q147" s="233">
        <v>0</v>
      </c>
      <c r="R147" s="233">
        <f>Q147*H147</f>
        <v>0</v>
      </c>
      <c r="S147" s="233">
        <v>0</v>
      </c>
      <c r="T147" s="234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35" t="s">
        <v>148</v>
      </c>
      <c r="AT147" s="235" t="s">
        <v>143</v>
      </c>
      <c r="AU147" s="235" t="s">
        <v>87</v>
      </c>
      <c r="AY147" s="15" t="s">
        <v>141</v>
      </c>
      <c r="BE147" s="236">
        <f>IF(N147="základní",J147,0)</f>
        <v>0</v>
      </c>
      <c r="BF147" s="236">
        <f>IF(N147="snížená",J147,0)</f>
        <v>0</v>
      </c>
      <c r="BG147" s="236">
        <f>IF(N147="zákl. přenesená",J147,0)</f>
        <v>0</v>
      </c>
      <c r="BH147" s="236">
        <f>IF(N147="sníž. přenesená",J147,0)</f>
        <v>0</v>
      </c>
      <c r="BI147" s="236">
        <f>IF(N147="nulová",J147,0)</f>
        <v>0</v>
      </c>
      <c r="BJ147" s="15" t="s">
        <v>83</v>
      </c>
      <c r="BK147" s="236">
        <f>ROUND(I147*H147,2)</f>
        <v>0</v>
      </c>
      <c r="BL147" s="15" t="s">
        <v>148</v>
      </c>
      <c r="BM147" s="235" t="s">
        <v>223</v>
      </c>
    </row>
    <row r="148" s="13" customFormat="1">
      <c r="A148" s="13"/>
      <c r="B148" s="237"/>
      <c r="C148" s="238"/>
      <c r="D148" s="239" t="s">
        <v>150</v>
      </c>
      <c r="E148" s="240" t="s">
        <v>1</v>
      </c>
      <c r="F148" s="241" t="s">
        <v>224</v>
      </c>
      <c r="G148" s="238"/>
      <c r="H148" s="242">
        <v>11.775</v>
      </c>
      <c r="I148" s="243"/>
      <c r="J148" s="238"/>
      <c r="K148" s="238"/>
      <c r="L148" s="244"/>
      <c r="M148" s="245"/>
      <c r="N148" s="246"/>
      <c r="O148" s="246"/>
      <c r="P148" s="246"/>
      <c r="Q148" s="246"/>
      <c r="R148" s="246"/>
      <c r="S148" s="246"/>
      <c r="T148" s="247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8" t="s">
        <v>150</v>
      </c>
      <c r="AU148" s="248" t="s">
        <v>87</v>
      </c>
      <c r="AV148" s="13" t="s">
        <v>87</v>
      </c>
      <c r="AW148" s="13" t="s">
        <v>34</v>
      </c>
      <c r="AX148" s="13" t="s">
        <v>83</v>
      </c>
      <c r="AY148" s="248" t="s">
        <v>141</v>
      </c>
    </row>
    <row r="149" s="2" customFormat="1" ht="14.4" customHeight="1">
      <c r="A149" s="36"/>
      <c r="B149" s="37"/>
      <c r="C149" s="249" t="s">
        <v>225</v>
      </c>
      <c r="D149" s="249" t="s">
        <v>157</v>
      </c>
      <c r="E149" s="250" t="s">
        <v>226</v>
      </c>
      <c r="F149" s="251" t="s">
        <v>227</v>
      </c>
      <c r="G149" s="252" t="s">
        <v>172</v>
      </c>
      <c r="H149" s="253">
        <v>1.8020000000000001</v>
      </c>
      <c r="I149" s="254"/>
      <c r="J149" s="255">
        <f>ROUND(I149*H149,2)</f>
        <v>0</v>
      </c>
      <c r="K149" s="251" t="s">
        <v>147</v>
      </c>
      <c r="L149" s="256"/>
      <c r="M149" s="257" t="s">
        <v>1</v>
      </c>
      <c r="N149" s="258" t="s">
        <v>44</v>
      </c>
      <c r="O149" s="89"/>
      <c r="P149" s="233">
        <f>O149*H149</f>
        <v>0</v>
      </c>
      <c r="Q149" s="233">
        <v>0.20000000000000001</v>
      </c>
      <c r="R149" s="233">
        <f>Q149*H149</f>
        <v>0.36040000000000005</v>
      </c>
      <c r="S149" s="233">
        <v>0</v>
      </c>
      <c r="T149" s="234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35" t="s">
        <v>161</v>
      </c>
      <c r="AT149" s="235" t="s">
        <v>157</v>
      </c>
      <c r="AU149" s="235" t="s">
        <v>87</v>
      </c>
      <c r="AY149" s="15" t="s">
        <v>141</v>
      </c>
      <c r="BE149" s="236">
        <f>IF(N149="základní",J149,0)</f>
        <v>0</v>
      </c>
      <c r="BF149" s="236">
        <f>IF(N149="snížená",J149,0)</f>
        <v>0</v>
      </c>
      <c r="BG149" s="236">
        <f>IF(N149="zákl. přenesená",J149,0)</f>
        <v>0</v>
      </c>
      <c r="BH149" s="236">
        <f>IF(N149="sníž. přenesená",J149,0)</f>
        <v>0</v>
      </c>
      <c r="BI149" s="236">
        <f>IF(N149="nulová",J149,0)</f>
        <v>0</v>
      </c>
      <c r="BJ149" s="15" t="s">
        <v>83</v>
      </c>
      <c r="BK149" s="236">
        <f>ROUND(I149*H149,2)</f>
        <v>0</v>
      </c>
      <c r="BL149" s="15" t="s">
        <v>148</v>
      </c>
      <c r="BM149" s="235" t="s">
        <v>228</v>
      </c>
    </row>
    <row r="150" s="13" customFormat="1">
      <c r="A150" s="13"/>
      <c r="B150" s="237"/>
      <c r="C150" s="238"/>
      <c r="D150" s="239" t="s">
        <v>150</v>
      </c>
      <c r="E150" s="238"/>
      <c r="F150" s="241" t="s">
        <v>229</v>
      </c>
      <c r="G150" s="238"/>
      <c r="H150" s="242">
        <v>1.8020000000000001</v>
      </c>
      <c r="I150" s="243"/>
      <c r="J150" s="238"/>
      <c r="K150" s="238"/>
      <c r="L150" s="244"/>
      <c r="M150" s="245"/>
      <c r="N150" s="246"/>
      <c r="O150" s="246"/>
      <c r="P150" s="246"/>
      <c r="Q150" s="246"/>
      <c r="R150" s="246"/>
      <c r="S150" s="246"/>
      <c r="T150" s="247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8" t="s">
        <v>150</v>
      </c>
      <c r="AU150" s="248" t="s">
        <v>87</v>
      </c>
      <c r="AV150" s="13" t="s">
        <v>87</v>
      </c>
      <c r="AW150" s="13" t="s">
        <v>4</v>
      </c>
      <c r="AX150" s="13" t="s">
        <v>83</v>
      </c>
      <c r="AY150" s="248" t="s">
        <v>141</v>
      </c>
    </row>
    <row r="151" s="2" customFormat="1" ht="24.15" customHeight="1">
      <c r="A151" s="36"/>
      <c r="B151" s="37"/>
      <c r="C151" s="224" t="s">
        <v>230</v>
      </c>
      <c r="D151" s="224" t="s">
        <v>143</v>
      </c>
      <c r="E151" s="225" t="s">
        <v>231</v>
      </c>
      <c r="F151" s="226" t="s">
        <v>232</v>
      </c>
      <c r="G151" s="227" t="s">
        <v>233</v>
      </c>
      <c r="H151" s="228">
        <v>0.002</v>
      </c>
      <c r="I151" s="229"/>
      <c r="J151" s="230">
        <f>ROUND(I151*H151,2)</f>
        <v>0</v>
      </c>
      <c r="K151" s="226" t="s">
        <v>147</v>
      </c>
      <c r="L151" s="42"/>
      <c r="M151" s="231" t="s">
        <v>1</v>
      </c>
      <c r="N151" s="232" t="s">
        <v>44</v>
      </c>
      <c r="O151" s="89"/>
      <c r="P151" s="233">
        <f>O151*H151</f>
        <v>0</v>
      </c>
      <c r="Q151" s="233">
        <v>0</v>
      </c>
      <c r="R151" s="233">
        <f>Q151*H151</f>
        <v>0</v>
      </c>
      <c r="S151" s="233">
        <v>0</v>
      </c>
      <c r="T151" s="234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35" t="s">
        <v>148</v>
      </c>
      <c r="AT151" s="235" t="s">
        <v>143</v>
      </c>
      <c r="AU151" s="235" t="s">
        <v>87</v>
      </c>
      <c r="AY151" s="15" t="s">
        <v>141</v>
      </c>
      <c r="BE151" s="236">
        <f>IF(N151="základní",J151,0)</f>
        <v>0</v>
      </c>
      <c r="BF151" s="236">
        <f>IF(N151="snížená",J151,0)</f>
        <v>0</v>
      </c>
      <c r="BG151" s="236">
        <f>IF(N151="zákl. přenesená",J151,0)</f>
        <v>0</v>
      </c>
      <c r="BH151" s="236">
        <f>IF(N151="sníž. přenesená",J151,0)</f>
        <v>0</v>
      </c>
      <c r="BI151" s="236">
        <f>IF(N151="nulová",J151,0)</f>
        <v>0</v>
      </c>
      <c r="BJ151" s="15" t="s">
        <v>83</v>
      </c>
      <c r="BK151" s="236">
        <f>ROUND(I151*H151,2)</f>
        <v>0</v>
      </c>
      <c r="BL151" s="15" t="s">
        <v>148</v>
      </c>
      <c r="BM151" s="235" t="s">
        <v>234</v>
      </c>
    </row>
    <row r="152" s="13" customFormat="1">
      <c r="A152" s="13"/>
      <c r="B152" s="237"/>
      <c r="C152" s="238"/>
      <c r="D152" s="239" t="s">
        <v>150</v>
      </c>
      <c r="E152" s="240" t="s">
        <v>1</v>
      </c>
      <c r="F152" s="241" t="s">
        <v>235</v>
      </c>
      <c r="G152" s="238"/>
      <c r="H152" s="242">
        <v>0.002</v>
      </c>
      <c r="I152" s="243"/>
      <c r="J152" s="238"/>
      <c r="K152" s="238"/>
      <c r="L152" s="244"/>
      <c r="M152" s="245"/>
      <c r="N152" s="246"/>
      <c r="O152" s="246"/>
      <c r="P152" s="246"/>
      <c r="Q152" s="246"/>
      <c r="R152" s="246"/>
      <c r="S152" s="246"/>
      <c r="T152" s="247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8" t="s">
        <v>150</v>
      </c>
      <c r="AU152" s="248" t="s">
        <v>87</v>
      </c>
      <c r="AV152" s="13" t="s">
        <v>87</v>
      </c>
      <c r="AW152" s="13" t="s">
        <v>34</v>
      </c>
      <c r="AX152" s="13" t="s">
        <v>83</v>
      </c>
      <c r="AY152" s="248" t="s">
        <v>141</v>
      </c>
    </row>
    <row r="153" s="2" customFormat="1" ht="14.4" customHeight="1">
      <c r="A153" s="36"/>
      <c r="B153" s="37"/>
      <c r="C153" s="249" t="s">
        <v>236</v>
      </c>
      <c r="D153" s="249" t="s">
        <v>157</v>
      </c>
      <c r="E153" s="250" t="s">
        <v>237</v>
      </c>
      <c r="F153" s="251" t="s">
        <v>238</v>
      </c>
      <c r="G153" s="252" t="s">
        <v>160</v>
      </c>
      <c r="H153" s="253">
        <v>1.5</v>
      </c>
      <c r="I153" s="254"/>
      <c r="J153" s="255">
        <f>ROUND(I153*H153,2)</f>
        <v>0</v>
      </c>
      <c r="K153" s="251" t="s">
        <v>1</v>
      </c>
      <c r="L153" s="256"/>
      <c r="M153" s="257" t="s">
        <v>1</v>
      </c>
      <c r="N153" s="258" t="s">
        <v>44</v>
      </c>
      <c r="O153" s="89"/>
      <c r="P153" s="233">
        <f>O153*H153</f>
        <v>0</v>
      </c>
      <c r="Q153" s="233">
        <v>0</v>
      </c>
      <c r="R153" s="233">
        <f>Q153*H153</f>
        <v>0</v>
      </c>
      <c r="S153" s="233">
        <v>0</v>
      </c>
      <c r="T153" s="234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35" t="s">
        <v>161</v>
      </c>
      <c r="AT153" s="235" t="s">
        <v>157</v>
      </c>
      <c r="AU153" s="235" t="s">
        <v>87</v>
      </c>
      <c r="AY153" s="15" t="s">
        <v>141</v>
      </c>
      <c r="BE153" s="236">
        <f>IF(N153="základní",J153,0)</f>
        <v>0</v>
      </c>
      <c r="BF153" s="236">
        <f>IF(N153="snížená",J153,0)</f>
        <v>0</v>
      </c>
      <c r="BG153" s="236">
        <f>IF(N153="zákl. přenesená",J153,0)</f>
        <v>0</v>
      </c>
      <c r="BH153" s="236">
        <f>IF(N153="sníž. přenesená",J153,0)</f>
        <v>0</v>
      </c>
      <c r="BI153" s="236">
        <f>IF(N153="nulová",J153,0)</f>
        <v>0</v>
      </c>
      <c r="BJ153" s="15" t="s">
        <v>83</v>
      </c>
      <c r="BK153" s="236">
        <f>ROUND(I153*H153,2)</f>
        <v>0</v>
      </c>
      <c r="BL153" s="15" t="s">
        <v>148</v>
      </c>
      <c r="BM153" s="235" t="s">
        <v>239</v>
      </c>
    </row>
    <row r="154" s="13" customFormat="1">
      <c r="A154" s="13"/>
      <c r="B154" s="237"/>
      <c r="C154" s="238"/>
      <c r="D154" s="239" t="s">
        <v>150</v>
      </c>
      <c r="E154" s="240" t="s">
        <v>1</v>
      </c>
      <c r="F154" s="241" t="s">
        <v>174</v>
      </c>
      <c r="G154" s="238"/>
      <c r="H154" s="242">
        <v>1.5</v>
      </c>
      <c r="I154" s="243"/>
      <c r="J154" s="238"/>
      <c r="K154" s="238"/>
      <c r="L154" s="244"/>
      <c r="M154" s="245"/>
      <c r="N154" s="246"/>
      <c r="O154" s="246"/>
      <c r="P154" s="246"/>
      <c r="Q154" s="246"/>
      <c r="R154" s="246"/>
      <c r="S154" s="246"/>
      <c r="T154" s="24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8" t="s">
        <v>150</v>
      </c>
      <c r="AU154" s="248" t="s">
        <v>87</v>
      </c>
      <c r="AV154" s="13" t="s">
        <v>87</v>
      </c>
      <c r="AW154" s="13" t="s">
        <v>34</v>
      </c>
      <c r="AX154" s="13" t="s">
        <v>83</v>
      </c>
      <c r="AY154" s="248" t="s">
        <v>141</v>
      </c>
    </row>
    <row r="155" s="2" customFormat="1" ht="14.4" customHeight="1">
      <c r="A155" s="36"/>
      <c r="B155" s="37"/>
      <c r="C155" s="224" t="s">
        <v>7</v>
      </c>
      <c r="D155" s="224" t="s">
        <v>143</v>
      </c>
      <c r="E155" s="225" t="s">
        <v>240</v>
      </c>
      <c r="F155" s="226" t="s">
        <v>241</v>
      </c>
      <c r="G155" s="227" t="s">
        <v>172</v>
      </c>
      <c r="H155" s="228">
        <v>1.5</v>
      </c>
      <c r="I155" s="229"/>
      <c r="J155" s="230">
        <f>ROUND(I155*H155,2)</f>
        <v>0</v>
      </c>
      <c r="K155" s="226" t="s">
        <v>147</v>
      </c>
      <c r="L155" s="42"/>
      <c r="M155" s="231" t="s">
        <v>1</v>
      </c>
      <c r="N155" s="232" t="s">
        <v>44</v>
      </c>
      <c r="O155" s="89"/>
      <c r="P155" s="233">
        <f>O155*H155</f>
        <v>0</v>
      </c>
      <c r="Q155" s="233">
        <v>0</v>
      </c>
      <c r="R155" s="233">
        <f>Q155*H155</f>
        <v>0</v>
      </c>
      <c r="S155" s="233">
        <v>0</v>
      </c>
      <c r="T155" s="234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35" t="s">
        <v>148</v>
      </c>
      <c r="AT155" s="235" t="s">
        <v>143</v>
      </c>
      <c r="AU155" s="235" t="s">
        <v>87</v>
      </c>
      <c r="AY155" s="15" t="s">
        <v>141</v>
      </c>
      <c r="BE155" s="236">
        <f>IF(N155="základní",J155,0)</f>
        <v>0</v>
      </c>
      <c r="BF155" s="236">
        <f>IF(N155="snížená",J155,0)</f>
        <v>0</v>
      </c>
      <c r="BG155" s="236">
        <f>IF(N155="zákl. přenesená",J155,0)</f>
        <v>0</v>
      </c>
      <c r="BH155" s="236">
        <f>IF(N155="sníž. přenesená",J155,0)</f>
        <v>0</v>
      </c>
      <c r="BI155" s="236">
        <f>IF(N155="nulová",J155,0)</f>
        <v>0</v>
      </c>
      <c r="BJ155" s="15" t="s">
        <v>83</v>
      </c>
      <c r="BK155" s="236">
        <f>ROUND(I155*H155,2)</f>
        <v>0</v>
      </c>
      <c r="BL155" s="15" t="s">
        <v>148</v>
      </c>
      <c r="BM155" s="235" t="s">
        <v>242</v>
      </c>
    </row>
    <row r="156" s="13" customFormat="1">
      <c r="A156" s="13"/>
      <c r="B156" s="237"/>
      <c r="C156" s="238"/>
      <c r="D156" s="239" t="s">
        <v>150</v>
      </c>
      <c r="E156" s="240" t="s">
        <v>1</v>
      </c>
      <c r="F156" s="241" t="s">
        <v>243</v>
      </c>
      <c r="G156" s="238"/>
      <c r="H156" s="242">
        <v>1.5</v>
      </c>
      <c r="I156" s="243"/>
      <c r="J156" s="238"/>
      <c r="K156" s="238"/>
      <c r="L156" s="244"/>
      <c r="M156" s="245"/>
      <c r="N156" s="246"/>
      <c r="O156" s="246"/>
      <c r="P156" s="246"/>
      <c r="Q156" s="246"/>
      <c r="R156" s="246"/>
      <c r="S156" s="246"/>
      <c r="T156" s="247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8" t="s">
        <v>150</v>
      </c>
      <c r="AU156" s="248" t="s">
        <v>87</v>
      </c>
      <c r="AV156" s="13" t="s">
        <v>87</v>
      </c>
      <c r="AW156" s="13" t="s">
        <v>34</v>
      </c>
      <c r="AX156" s="13" t="s">
        <v>83</v>
      </c>
      <c r="AY156" s="248" t="s">
        <v>141</v>
      </c>
    </row>
    <row r="157" s="2" customFormat="1" ht="14.4" customHeight="1">
      <c r="A157" s="36"/>
      <c r="B157" s="37"/>
      <c r="C157" s="224" t="s">
        <v>244</v>
      </c>
      <c r="D157" s="224" t="s">
        <v>143</v>
      </c>
      <c r="E157" s="225" t="s">
        <v>245</v>
      </c>
      <c r="F157" s="226" t="s">
        <v>246</v>
      </c>
      <c r="G157" s="227" t="s">
        <v>172</v>
      </c>
      <c r="H157" s="228">
        <v>1.5</v>
      </c>
      <c r="I157" s="229"/>
      <c r="J157" s="230">
        <f>ROUND(I157*H157,2)</f>
        <v>0</v>
      </c>
      <c r="K157" s="226" t="s">
        <v>147</v>
      </c>
      <c r="L157" s="42"/>
      <c r="M157" s="231" t="s">
        <v>1</v>
      </c>
      <c r="N157" s="232" t="s">
        <v>44</v>
      </c>
      <c r="O157" s="89"/>
      <c r="P157" s="233">
        <f>O157*H157</f>
        <v>0</v>
      </c>
      <c r="Q157" s="233">
        <v>0</v>
      </c>
      <c r="R157" s="233">
        <f>Q157*H157</f>
        <v>0</v>
      </c>
      <c r="S157" s="233">
        <v>0</v>
      </c>
      <c r="T157" s="234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35" t="s">
        <v>148</v>
      </c>
      <c r="AT157" s="235" t="s">
        <v>143</v>
      </c>
      <c r="AU157" s="235" t="s">
        <v>87</v>
      </c>
      <c r="AY157" s="15" t="s">
        <v>141</v>
      </c>
      <c r="BE157" s="236">
        <f>IF(N157="základní",J157,0)</f>
        <v>0</v>
      </c>
      <c r="BF157" s="236">
        <f>IF(N157="snížená",J157,0)</f>
        <v>0</v>
      </c>
      <c r="BG157" s="236">
        <f>IF(N157="zákl. přenesená",J157,0)</f>
        <v>0</v>
      </c>
      <c r="BH157" s="236">
        <f>IF(N157="sníž. přenesená",J157,0)</f>
        <v>0</v>
      </c>
      <c r="BI157" s="236">
        <f>IF(N157="nulová",J157,0)</f>
        <v>0</v>
      </c>
      <c r="BJ157" s="15" t="s">
        <v>83</v>
      </c>
      <c r="BK157" s="236">
        <f>ROUND(I157*H157,2)</f>
        <v>0</v>
      </c>
      <c r="BL157" s="15" t="s">
        <v>148</v>
      </c>
      <c r="BM157" s="235" t="s">
        <v>247</v>
      </c>
    </row>
    <row r="158" s="13" customFormat="1">
      <c r="A158" s="13"/>
      <c r="B158" s="237"/>
      <c r="C158" s="238"/>
      <c r="D158" s="239" t="s">
        <v>150</v>
      </c>
      <c r="E158" s="240" t="s">
        <v>1</v>
      </c>
      <c r="F158" s="241" t="s">
        <v>248</v>
      </c>
      <c r="G158" s="238"/>
      <c r="H158" s="242">
        <v>1.5</v>
      </c>
      <c r="I158" s="243"/>
      <c r="J158" s="238"/>
      <c r="K158" s="238"/>
      <c r="L158" s="244"/>
      <c r="M158" s="245"/>
      <c r="N158" s="246"/>
      <c r="O158" s="246"/>
      <c r="P158" s="246"/>
      <c r="Q158" s="246"/>
      <c r="R158" s="246"/>
      <c r="S158" s="246"/>
      <c r="T158" s="24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8" t="s">
        <v>150</v>
      </c>
      <c r="AU158" s="248" t="s">
        <v>87</v>
      </c>
      <c r="AV158" s="13" t="s">
        <v>87</v>
      </c>
      <c r="AW158" s="13" t="s">
        <v>34</v>
      </c>
      <c r="AX158" s="13" t="s">
        <v>83</v>
      </c>
      <c r="AY158" s="248" t="s">
        <v>141</v>
      </c>
    </row>
    <row r="159" s="2" customFormat="1" ht="24.15" customHeight="1">
      <c r="A159" s="36"/>
      <c r="B159" s="37"/>
      <c r="C159" s="224" t="s">
        <v>249</v>
      </c>
      <c r="D159" s="224" t="s">
        <v>143</v>
      </c>
      <c r="E159" s="225" t="s">
        <v>250</v>
      </c>
      <c r="F159" s="226" t="s">
        <v>251</v>
      </c>
      <c r="G159" s="227" t="s">
        <v>172</v>
      </c>
      <c r="H159" s="228">
        <v>4.5</v>
      </c>
      <c r="I159" s="229"/>
      <c r="J159" s="230">
        <f>ROUND(I159*H159,2)</f>
        <v>0</v>
      </c>
      <c r="K159" s="226" t="s">
        <v>147</v>
      </c>
      <c r="L159" s="42"/>
      <c r="M159" s="231" t="s">
        <v>1</v>
      </c>
      <c r="N159" s="232" t="s">
        <v>44</v>
      </c>
      <c r="O159" s="89"/>
      <c r="P159" s="233">
        <f>O159*H159</f>
        <v>0</v>
      </c>
      <c r="Q159" s="233">
        <v>0</v>
      </c>
      <c r="R159" s="233">
        <f>Q159*H159</f>
        <v>0</v>
      </c>
      <c r="S159" s="233">
        <v>0</v>
      </c>
      <c r="T159" s="234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35" t="s">
        <v>148</v>
      </c>
      <c r="AT159" s="235" t="s">
        <v>143</v>
      </c>
      <c r="AU159" s="235" t="s">
        <v>87</v>
      </c>
      <c r="AY159" s="15" t="s">
        <v>141</v>
      </c>
      <c r="BE159" s="236">
        <f>IF(N159="základní",J159,0)</f>
        <v>0</v>
      </c>
      <c r="BF159" s="236">
        <f>IF(N159="snížená",J159,0)</f>
        <v>0</v>
      </c>
      <c r="BG159" s="236">
        <f>IF(N159="zákl. přenesená",J159,0)</f>
        <v>0</v>
      </c>
      <c r="BH159" s="236">
        <f>IF(N159="sníž. přenesená",J159,0)</f>
        <v>0</v>
      </c>
      <c r="BI159" s="236">
        <f>IF(N159="nulová",J159,0)</f>
        <v>0</v>
      </c>
      <c r="BJ159" s="15" t="s">
        <v>83</v>
      </c>
      <c r="BK159" s="236">
        <f>ROUND(I159*H159,2)</f>
        <v>0</v>
      </c>
      <c r="BL159" s="15" t="s">
        <v>148</v>
      </c>
      <c r="BM159" s="235" t="s">
        <v>252</v>
      </c>
    </row>
    <row r="160" s="13" customFormat="1">
      <c r="A160" s="13"/>
      <c r="B160" s="237"/>
      <c r="C160" s="238"/>
      <c r="D160" s="239" t="s">
        <v>150</v>
      </c>
      <c r="E160" s="240" t="s">
        <v>1</v>
      </c>
      <c r="F160" s="241" t="s">
        <v>253</v>
      </c>
      <c r="G160" s="238"/>
      <c r="H160" s="242">
        <v>4.5</v>
      </c>
      <c r="I160" s="243"/>
      <c r="J160" s="238"/>
      <c r="K160" s="238"/>
      <c r="L160" s="244"/>
      <c r="M160" s="245"/>
      <c r="N160" s="246"/>
      <c r="O160" s="246"/>
      <c r="P160" s="246"/>
      <c r="Q160" s="246"/>
      <c r="R160" s="246"/>
      <c r="S160" s="246"/>
      <c r="T160" s="247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8" t="s">
        <v>150</v>
      </c>
      <c r="AU160" s="248" t="s">
        <v>87</v>
      </c>
      <c r="AV160" s="13" t="s">
        <v>87</v>
      </c>
      <c r="AW160" s="13" t="s">
        <v>34</v>
      </c>
      <c r="AX160" s="13" t="s">
        <v>83</v>
      </c>
      <c r="AY160" s="248" t="s">
        <v>141</v>
      </c>
    </row>
    <row r="161" s="12" customFormat="1" ht="22.8" customHeight="1">
      <c r="A161" s="12"/>
      <c r="B161" s="208"/>
      <c r="C161" s="209"/>
      <c r="D161" s="210" t="s">
        <v>78</v>
      </c>
      <c r="E161" s="222" t="s">
        <v>254</v>
      </c>
      <c r="F161" s="222" t="s">
        <v>255</v>
      </c>
      <c r="G161" s="209"/>
      <c r="H161" s="209"/>
      <c r="I161" s="212"/>
      <c r="J161" s="223">
        <f>BK161</f>
        <v>0</v>
      </c>
      <c r="K161" s="209"/>
      <c r="L161" s="214"/>
      <c r="M161" s="215"/>
      <c r="N161" s="216"/>
      <c r="O161" s="216"/>
      <c r="P161" s="217">
        <f>P162</f>
        <v>0</v>
      </c>
      <c r="Q161" s="216"/>
      <c r="R161" s="217">
        <f>R162</f>
        <v>0</v>
      </c>
      <c r="S161" s="216"/>
      <c r="T161" s="218">
        <f>T162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9" t="s">
        <v>83</v>
      </c>
      <c r="AT161" s="220" t="s">
        <v>78</v>
      </c>
      <c r="AU161" s="220" t="s">
        <v>83</v>
      </c>
      <c r="AY161" s="219" t="s">
        <v>141</v>
      </c>
      <c r="BK161" s="221">
        <f>BK162</f>
        <v>0</v>
      </c>
    </row>
    <row r="162" s="2" customFormat="1" ht="24.15" customHeight="1">
      <c r="A162" s="36"/>
      <c r="B162" s="37"/>
      <c r="C162" s="224" t="s">
        <v>256</v>
      </c>
      <c r="D162" s="224" t="s">
        <v>143</v>
      </c>
      <c r="E162" s="225" t="s">
        <v>257</v>
      </c>
      <c r="F162" s="226" t="s">
        <v>258</v>
      </c>
      <c r="G162" s="227" t="s">
        <v>233</v>
      </c>
      <c r="H162" s="228">
        <v>1.355</v>
      </c>
      <c r="I162" s="229"/>
      <c r="J162" s="230">
        <f>ROUND(I162*H162,2)</f>
        <v>0</v>
      </c>
      <c r="K162" s="226" t="s">
        <v>147</v>
      </c>
      <c r="L162" s="42"/>
      <c r="M162" s="231" t="s">
        <v>1</v>
      </c>
      <c r="N162" s="232" t="s">
        <v>44</v>
      </c>
      <c r="O162" s="89"/>
      <c r="P162" s="233">
        <f>O162*H162</f>
        <v>0</v>
      </c>
      <c r="Q162" s="233">
        <v>0</v>
      </c>
      <c r="R162" s="233">
        <f>Q162*H162</f>
        <v>0</v>
      </c>
      <c r="S162" s="233">
        <v>0</v>
      </c>
      <c r="T162" s="234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35" t="s">
        <v>148</v>
      </c>
      <c r="AT162" s="235" t="s">
        <v>143</v>
      </c>
      <c r="AU162" s="235" t="s">
        <v>87</v>
      </c>
      <c r="AY162" s="15" t="s">
        <v>141</v>
      </c>
      <c r="BE162" s="236">
        <f>IF(N162="základní",J162,0)</f>
        <v>0</v>
      </c>
      <c r="BF162" s="236">
        <f>IF(N162="snížená",J162,0)</f>
        <v>0</v>
      </c>
      <c r="BG162" s="236">
        <f>IF(N162="zákl. přenesená",J162,0)</f>
        <v>0</v>
      </c>
      <c r="BH162" s="236">
        <f>IF(N162="sníž. přenesená",J162,0)</f>
        <v>0</v>
      </c>
      <c r="BI162" s="236">
        <f>IF(N162="nulová",J162,0)</f>
        <v>0</v>
      </c>
      <c r="BJ162" s="15" t="s">
        <v>83</v>
      </c>
      <c r="BK162" s="236">
        <f>ROUND(I162*H162,2)</f>
        <v>0</v>
      </c>
      <c r="BL162" s="15" t="s">
        <v>148</v>
      </c>
      <c r="BM162" s="235" t="s">
        <v>259</v>
      </c>
    </row>
    <row r="163" s="12" customFormat="1" ht="25.92" customHeight="1">
      <c r="A163" s="12"/>
      <c r="B163" s="208"/>
      <c r="C163" s="209"/>
      <c r="D163" s="210" t="s">
        <v>78</v>
      </c>
      <c r="E163" s="211" t="s">
        <v>260</v>
      </c>
      <c r="F163" s="211" t="s">
        <v>261</v>
      </c>
      <c r="G163" s="209"/>
      <c r="H163" s="209"/>
      <c r="I163" s="212"/>
      <c r="J163" s="213">
        <f>BK163</f>
        <v>0</v>
      </c>
      <c r="K163" s="209"/>
      <c r="L163" s="214"/>
      <c r="M163" s="215"/>
      <c r="N163" s="216"/>
      <c r="O163" s="216"/>
      <c r="P163" s="217">
        <f>SUM(P164:P165)</f>
        <v>0</v>
      </c>
      <c r="Q163" s="216"/>
      <c r="R163" s="217">
        <f>SUM(R164:R165)</f>
        <v>0</v>
      </c>
      <c r="S163" s="216"/>
      <c r="T163" s="218">
        <f>SUM(T164:T165)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19" t="s">
        <v>169</v>
      </c>
      <c r="AT163" s="220" t="s">
        <v>78</v>
      </c>
      <c r="AU163" s="220" t="s">
        <v>79</v>
      </c>
      <c r="AY163" s="219" t="s">
        <v>141</v>
      </c>
      <c r="BK163" s="221">
        <f>SUM(BK164:BK165)</f>
        <v>0</v>
      </c>
    </row>
    <row r="164" s="2" customFormat="1" ht="37.8" customHeight="1">
      <c r="A164" s="36"/>
      <c r="B164" s="37"/>
      <c r="C164" s="224" t="s">
        <v>262</v>
      </c>
      <c r="D164" s="224" t="s">
        <v>143</v>
      </c>
      <c r="E164" s="225" t="s">
        <v>263</v>
      </c>
      <c r="F164" s="226" t="s">
        <v>264</v>
      </c>
      <c r="G164" s="227" t="s">
        <v>265</v>
      </c>
      <c r="H164" s="228">
        <v>1</v>
      </c>
      <c r="I164" s="229"/>
      <c r="J164" s="230">
        <f>ROUND(I164*H164,2)</f>
        <v>0</v>
      </c>
      <c r="K164" s="226" t="s">
        <v>1</v>
      </c>
      <c r="L164" s="42"/>
      <c r="M164" s="231" t="s">
        <v>1</v>
      </c>
      <c r="N164" s="232" t="s">
        <v>44</v>
      </c>
      <c r="O164" s="89"/>
      <c r="P164" s="233">
        <f>O164*H164</f>
        <v>0</v>
      </c>
      <c r="Q164" s="233">
        <v>0</v>
      </c>
      <c r="R164" s="233">
        <f>Q164*H164</f>
        <v>0</v>
      </c>
      <c r="S164" s="233">
        <v>0</v>
      </c>
      <c r="T164" s="234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35" t="s">
        <v>148</v>
      </c>
      <c r="AT164" s="235" t="s">
        <v>143</v>
      </c>
      <c r="AU164" s="235" t="s">
        <v>83</v>
      </c>
      <c r="AY164" s="15" t="s">
        <v>141</v>
      </c>
      <c r="BE164" s="236">
        <f>IF(N164="základní",J164,0)</f>
        <v>0</v>
      </c>
      <c r="BF164" s="236">
        <f>IF(N164="snížená",J164,0)</f>
        <v>0</v>
      </c>
      <c r="BG164" s="236">
        <f>IF(N164="zákl. přenesená",J164,0)</f>
        <v>0</v>
      </c>
      <c r="BH164" s="236">
        <f>IF(N164="sníž. přenesená",J164,0)</f>
        <v>0</v>
      </c>
      <c r="BI164" s="236">
        <f>IF(N164="nulová",J164,0)</f>
        <v>0</v>
      </c>
      <c r="BJ164" s="15" t="s">
        <v>83</v>
      </c>
      <c r="BK164" s="236">
        <f>ROUND(I164*H164,2)</f>
        <v>0</v>
      </c>
      <c r="BL164" s="15" t="s">
        <v>148</v>
      </c>
      <c r="BM164" s="235" t="s">
        <v>266</v>
      </c>
    </row>
    <row r="165" s="2" customFormat="1">
      <c r="A165" s="36"/>
      <c r="B165" s="37"/>
      <c r="C165" s="38"/>
      <c r="D165" s="239" t="s">
        <v>267</v>
      </c>
      <c r="E165" s="38"/>
      <c r="F165" s="259" t="s">
        <v>268</v>
      </c>
      <c r="G165" s="38"/>
      <c r="H165" s="38"/>
      <c r="I165" s="260"/>
      <c r="J165" s="38"/>
      <c r="K165" s="38"/>
      <c r="L165" s="42"/>
      <c r="M165" s="261"/>
      <c r="N165" s="262"/>
      <c r="O165" s="263"/>
      <c r="P165" s="263"/>
      <c r="Q165" s="263"/>
      <c r="R165" s="263"/>
      <c r="S165" s="263"/>
      <c r="T165" s="264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5" t="s">
        <v>267</v>
      </c>
      <c r="AU165" s="15" t="s">
        <v>83</v>
      </c>
    </row>
    <row r="166" s="2" customFormat="1" ht="6.96" customHeight="1">
      <c r="A166" s="36"/>
      <c r="B166" s="64"/>
      <c r="C166" s="65"/>
      <c r="D166" s="65"/>
      <c r="E166" s="65"/>
      <c r="F166" s="65"/>
      <c r="G166" s="65"/>
      <c r="H166" s="65"/>
      <c r="I166" s="65"/>
      <c r="J166" s="65"/>
      <c r="K166" s="65"/>
      <c r="L166" s="42"/>
      <c r="M166" s="36"/>
      <c r="O166" s="36"/>
      <c r="P166" s="36"/>
      <c r="Q166" s="36"/>
      <c r="R166" s="36"/>
      <c r="S166" s="36"/>
      <c r="T166" s="36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</row>
  </sheetData>
  <sheetProtection sheet="1" autoFilter="0" formatColumns="0" formatRows="0" objects="1" scenarios="1" spinCount="100000" saltValue="xTQrXbJOt978+igI0W5Mro+/hE8Dz7SKUhvoqPaQ4EcxQ+bib3uwyju4HzSZBJjgZtLL4JJmvhGkp/nFa9I6Ww==" hashValue="1d5dnpjazFm1PhFZsw3qKdoXvD+OFwgpha1lFNZceCdS+/oBXbTV/nHBcB76I2R7f+cMX6jMLovK9VPdYli4TA==" algorithmName="SHA-512" password="A780"/>
  <autoFilter ref="C119:K165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93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87</v>
      </c>
    </row>
    <row r="4" s="1" customFormat="1" ht="24.96" customHeight="1">
      <c r="B4" s="18"/>
      <c r="D4" s="146" t="s">
        <v>112</v>
      </c>
      <c r="L4" s="18"/>
      <c r="M4" s="14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8" t="s">
        <v>16</v>
      </c>
      <c r="L6" s="18"/>
    </row>
    <row r="7" s="1" customFormat="1" ht="16.5" customHeight="1">
      <c r="B7" s="18"/>
      <c r="E7" s="149" t="str">
        <f>'Rekapitulace stavby'!K6</f>
        <v>Prorierozní meze Čechyně</v>
      </c>
      <c r="F7" s="148"/>
      <c r="G7" s="148"/>
      <c r="H7" s="148"/>
      <c r="L7" s="18"/>
    </row>
    <row r="8" s="1" customFormat="1" ht="12" customHeight="1">
      <c r="B8" s="18"/>
      <c r="D8" s="148" t="s">
        <v>113</v>
      </c>
      <c r="L8" s="18"/>
    </row>
    <row r="9" s="2" customFormat="1" ht="16.5" customHeight="1">
      <c r="A9" s="36"/>
      <c r="B9" s="42"/>
      <c r="C9" s="36"/>
      <c r="D9" s="36"/>
      <c r="E9" s="149" t="s">
        <v>114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8" t="s">
        <v>269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24.75" customHeight="1">
      <c r="A11" s="36"/>
      <c r="B11" s="42"/>
      <c r="C11" s="36"/>
      <c r="D11" s="36"/>
      <c r="E11" s="150" t="s">
        <v>270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8" t="s">
        <v>18</v>
      </c>
      <c r="E13" s="36"/>
      <c r="F13" s="139" t="s">
        <v>19</v>
      </c>
      <c r="G13" s="36"/>
      <c r="H13" s="36"/>
      <c r="I13" s="148" t="s">
        <v>20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8" t="s">
        <v>22</v>
      </c>
      <c r="E14" s="36"/>
      <c r="F14" s="139" t="s">
        <v>115</v>
      </c>
      <c r="G14" s="36"/>
      <c r="H14" s="36"/>
      <c r="I14" s="148" t="s">
        <v>24</v>
      </c>
      <c r="J14" s="151" t="str">
        <f>'Rekapitulace stavby'!AN8</f>
        <v>11.9.2020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8" t="s">
        <v>26</v>
      </c>
      <c r="E16" s="36"/>
      <c r="F16" s="36"/>
      <c r="G16" s="36"/>
      <c r="H16" s="36"/>
      <c r="I16" s="148" t="s">
        <v>27</v>
      </c>
      <c r="J16" s="139" t="s">
        <v>1</v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9" t="s">
        <v>28</v>
      </c>
      <c r="F17" s="36"/>
      <c r="G17" s="36"/>
      <c r="H17" s="36"/>
      <c r="I17" s="148" t="s">
        <v>29</v>
      </c>
      <c r="J17" s="139" t="s">
        <v>1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8" t="s">
        <v>30</v>
      </c>
      <c r="E19" s="36"/>
      <c r="F19" s="36"/>
      <c r="G19" s="36"/>
      <c r="H19" s="36"/>
      <c r="I19" s="148" t="s">
        <v>27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48" t="s">
        <v>29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8" t="s">
        <v>32</v>
      </c>
      <c r="E22" s="36"/>
      <c r="F22" s="36"/>
      <c r="G22" s="36"/>
      <c r="H22" s="36"/>
      <c r="I22" s="148" t="s">
        <v>27</v>
      </c>
      <c r="J22" s="139" t="s">
        <v>1</v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9" t="s">
        <v>33</v>
      </c>
      <c r="F23" s="36"/>
      <c r="G23" s="36"/>
      <c r="H23" s="36"/>
      <c r="I23" s="148" t="s">
        <v>29</v>
      </c>
      <c r="J23" s="139" t="s">
        <v>1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8" t="s">
        <v>35</v>
      </c>
      <c r="E25" s="36"/>
      <c r="F25" s="36"/>
      <c r="G25" s="36"/>
      <c r="H25" s="36"/>
      <c r="I25" s="148" t="s">
        <v>27</v>
      </c>
      <c r="J25" s="139" t="s">
        <v>1</v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9" t="s">
        <v>36</v>
      </c>
      <c r="F26" s="36"/>
      <c r="G26" s="36"/>
      <c r="H26" s="36"/>
      <c r="I26" s="148" t="s">
        <v>29</v>
      </c>
      <c r="J26" s="139" t="s">
        <v>1</v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8" t="s">
        <v>37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7" t="s">
        <v>39</v>
      </c>
      <c r="E32" s="36"/>
      <c r="F32" s="36"/>
      <c r="G32" s="36"/>
      <c r="H32" s="36"/>
      <c r="I32" s="36"/>
      <c r="J32" s="158">
        <f>ROUND(J122,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9" t="s">
        <v>41</v>
      </c>
      <c r="G34" s="36"/>
      <c r="H34" s="36"/>
      <c r="I34" s="159" t="s">
        <v>40</v>
      </c>
      <c r="J34" s="159" t="s">
        <v>42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60" t="s">
        <v>43</v>
      </c>
      <c r="E35" s="148" t="s">
        <v>44</v>
      </c>
      <c r="F35" s="161">
        <f>ROUND((SUM(BE122:BE134)),  2)</f>
        <v>0</v>
      </c>
      <c r="G35" s="36"/>
      <c r="H35" s="36"/>
      <c r="I35" s="162">
        <v>0.20999999999999999</v>
      </c>
      <c r="J35" s="161">
        <f>ROUND(((SUM(BE122:BE134))*I35),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8" t="s">
        <v>45</v>
      </c>
      <c r="F36" s="161">
        <f>ROUND((SUM(BF122:BF134)),  2)</f>
        <v>0</v>
      </c>
      <c r="G36" s="36"/>
      <c r="H36" s="36"/>
      <c r="I36" s="162">
        <v>0.14999999999999999</v>
      </c>
      <c r="J36" s="161">
        <f>ROUND(((SUM(BF122:BF134))*I36),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46</v>
      </c>
      <c r="F37" s="161">
        <f>ROUND((SUM(BG122:BG134)),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47</v>
      </c>
      <c r="F38" s="161">
        <f>ROUND((SUM(BH122:BH134)),  2)</f>
        <v>0</v>
      </c>
      <c r="G38" s="36"/>
      <c r="H38" s="36"/>
      <c r="I38" s="162">
        <v>0.14999999999999999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48</v>
      </c>
      <c r="F39" s="161">
        <f>ROUND((SUM(BI122:BI134)),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63"/>
      <c r="D41" s="164" t="s">
        <v>49</v>
      </c>
      <c r="E41" s="165"/>
      <c r="F41" s="165"/>
      <c r="G41" s="166" t="s">
        <v>50</v>
      </c>
      <c r="H41" s="167" t="s">
        <v>51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70" t="s">
        <v>52</v>
      </c>
      <c r="E50" s="171"/>
      <c r="F50" s="171"/>
      <c r="G50" s="170" t="s">
        <v>53</v>
      </c>
      <c r="H50" s="171"/>
      <c r="I50" s="171"/>
      <c r="J50" s="171"/>
      <c r="K50" s="171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54</v>
      </c>
      <c r="E61" s="173"/>
      <c r="F61" s="174" t="s">
        <v>55</v>
      </c>
      <c r="G61" s="172" t="s">
        <v>54</v>
      </c>
      <c r="H61" s="173"/>
      <c r="I61" s="173"/>
      <c r="J61" s="175" t="s">
        <v>55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70" t="s">
        <v>56</v>
      </c>
      <c r="E65" s="176"/>
      <c r="F65" s="176"/>
      <c r="G65" s="170" t="s">
        <v>57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54</v>
      </c>
      <c r="E76" s="173"/>
      <c r="F76" s="174" t="s">
        <v>55</v>
      </c>
      <c r="G76" s="172" t="s">
        <v>54</v>
      </c>
      <c r="H76" s="173"/>
      <c r="I76" s="173"/>
      <c r="J76" s="175" t="s">
        <v>55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117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1" t="str">
        <f>E7</f>
        <v>Prorierozní meze Čechyně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19"/>
      <c r="C86" s="30" t="s">
        <v>113</v>
      </c>
      <c r="D86" s="20"/>
      <c r="E86" s="20"/>
      <c r="F86" s="20"/>
      <c r="G86" s="20"/>
      <c r="H86" s="20"/>
      <c r="I86" s="20"/>
      <c r="J86" s="20"/>
      <c r="K86" s="20"/>
      <c r="L86" s="18"/>
    </row>
    <row r="87" s="2" customFormat="1" ht="16.5" customHeight="1">
      <c r="A87" s="36"/>
      <c r="B87" s="37"/>
      <c r="C87" s="38"/>
      <c r="D87" s="38"/>
      <c r="E87" s="181" t="s">
        <v>114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269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24.75" customHeight="1">
      <c r="A89" s="36"/>
      <c r="B89" s="37"/>
      <c r="C89" s="38"/>
      <c r="D89" s="38"/>
      <c r="E89" s="74" t="str">
        <f>E11</f>
        <v>1.2 - SO1.2 Následná péče v prvním roce po výsadbě, opatření ZM4 pozemek č. 2659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22</v>
      </c>
      <c r="D91" s="38"/>
      <c r="E91" s="38"/>
      <c r="F91" s="25" t="str">
        <f>F14</f>
        <v>k.ú.</v>
      </c>
      <c r="G91" s="38"/>
      <c r="H91" s="38"/>
      <c r="I91" s="30" t="s">
        <v>24</v>
      </c>
      <c r="J91" s="77" t="str">
        <f>IF(J14="","",J14)</f>
        <v>11.9.2020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40.05" customHeight="1">
      <c r="A93" s="36"/>
      <c r="B93" s="37"/>
      <c r="C93" s="30" t="s">
        <v>26</v>
      </c>
      <c r="D93" s="38"/>
      <c r="E93" s="38"/>
      <c r="F93" s="25" t="str">
        <f>E17</f>
        <v>Město Rousínov, Sušilovo náměstí 84/56 PSČ 683 01</v>
      </c>
      <c r="G93" s="38"/>
      <c r="H93" s="38"/>
      <c r="I93" s="30" t="s">
        <v>32</v>
      </c>
      <c r="J93" s="34" t="str">
        <f>E23</f>
        <v>Ing. Michal Kovář Ph. D, Halasova 995 Tišnov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5.65" customHeight="1">
      <c r="A94" s="36"/>
      <c r="B94" s="37"/>
      <c r="C94" s="30" t="s">
        <v>30</v>
      </c>
      <c r="D94" s="38"/>
      <c r="E94" s="38"/>
      <c r="F94" s="25" t="str">
        <f>IF(E20="","",E20)</f>
        <v>Vyplň údaj</v>
      </c>
      <c r="G94" s="38"/>
      <c r="H94" s="38"/>
      <c r="I94" s="30" t="s">
        <v>35</v>
      </c>
      <c r="J94" s="34" t="str">
        <f>E26</f>
        <v>Ing. Michal Kovář Ph. D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82" t="s">
        <v>118</v>
      </c>
      <c r="D96" s="183"/>
      <c r="E96" s="183"/>
      <c r="F96" s="183"/>
      <c r="G96" s="183"/>
      <c r="H96" s="183"/>
      <c r="I96" s="183"/>
      <c r="J96" s="184" t="s">
        <v>119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85" t="s">
        <v>120</v>
      </c>
      <c r="D98" s="38"/>
      <c r="E98" s="38"/>
      <c r="F98" s="38"/>
      <c r="G98" s="38"/>
      <c r="H98" s="38"/>
      <c r="I98" s="38"/>
      <c r="J98" s="108">
        <f>J122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121</v>
      </c>
    </row>
    <row r="99" s="9" customFormat="1" ht="24.96" customHeight="1">
      <c r="A99" s="9"/>
      <c r="B99" s="186"/>
      <c r="C99" s="187"/>
      <c r="D99" s="188" t="s">
        <v>122</v>
      </c>
      <c r="E99" s="189"/>
      <c r="F99" s="189"/>
      <c r="G99" s="189"/>
      <c r="H99" s="189"/>
      <c r="I99" s="189"/>
      <c r="J99" s="190">
        <f>J123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2"/>
      <c r="C100" s="131"/>
      <c r="D100" s="193" t="s">
        <v>123</v>
      </c>
      <c r="E100" s="194"/>
      <c r="F100" s="194"/>
      <c r="G100" s="194"/>
      <c r="H100" s="194"/>
      <c r="I100" s="194"/>
      <c r="J100" s="195">
        <f>J124</f>
        <v>0</v>
      </c>
      <c r="K100" s="131"/>
      <c r="L100" s="19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6"/>
      <c r="B101" s="37"/>
      <c r="C101" s="38"/>
      <c r="D101" s="38"/>
      <c r="E101" s="38"/>
      <c r="F101" s="38"/>
      <c r="G101" s="38"/>
      <c r="H101" s="38"/>
      <c r="I101" s="38"/>
      <c r="J101" s="38"/>
      <c r="K101" s="38"/>
      <c r="L101" s="61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2" s="2" customFormat="1" ht="6.96" customHeight="1">
      <c r="A102" s="36"/>
      <c r="B102" s="64"/>
      <c r="C102" s="65"/>
      <c r="D102" s="65"/>
      <c r="E102" s="65"/>
      <c r="F102" s="65"/>
      <c r="G102" s="65"/>
      <c r="H102" s="65"/>
      <c r="I102" s="65"/>
      <c r="J102" s="65"/>
      <c r="K102" s="65"/>
      <c r="L102" s="61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6" s="2" customFormat="1" ht="6.96" customHeight="1">
      <c r="A106" s="36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24.96" customHeight="1">
      <c r="A107" s="36"/>
      <c r="B107" s="37"/>
      <c r="C107" s="21" t="s">
        <v>126</v>
      </c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6.96" customHeight="1">
      <c r="A108" s="36"/>
      <c r="B108" s="37"/>
      <c r="C108" s="38"/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2" customHeight="1">
      <c r="A109" s="36"/>
      <c r="B109" s="37"/>
      <c r="C109" s="30" t="s">
        <v>16</v>
      </c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6.5" customHeight="1">
      <c r="A110" s="36"/>
      <c r="B110" s="37"/>
      <c r="C110" s="38"/>
      <c r="D110" s="38"/>
      <c r="E110" s="181" t="str">
        <f>E7</f>
        <v>Prorierozní meze Čechyně</v>
      </c>
      <c r="F110" s="30"/>
      <c r="G110" s="30"/>
      <c r="H110" s="30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1" customFormat="1" ht="12" customHeight="1">
      <c r="B111" s="19"/>
      <c r="C111" s="30" t="s">
        <v>113</v>
      </c>
      <c r="D111" s="20"/>
      <c r="E111" s="20"/>
      <c r="F111" s="20"/>
      <c r="G111" s="20"/>
      <c r="H111" s="20"/>
      <c r="I111" s="20"/>
      <c r="J111" s="20"/>
      <c r="K111" s="20"/>
      <c r="L111" s="18"/>
    </row>
    <row r="112" s="2" customFormat="1" ht="16.5" customHeight="1">
      <c r="A112" s="36"/>
      <c r="B112" s="37"/>
      <c r="C112" s="38"/>
      <c r="D112" s="38"/>
      <c r="E112" s="181" t="s">
        <v>114</v>
      </c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2" customHeight="1">
      <c r="A113" s="36"/>
      <c r="B113" s="37"/>
      <c r="C113" s="30" t="s">
        <v>269</v>
      </c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24.75" customHeight="1">
      <c r="A114" s="36"/>
      <c r="B114" s="37"/>
      <c r="C114" s="38"/>
      <c r="D114" s="38"/>
      <c r="E114" s="74" t="str">
        <f>E11</f>
        <v>1.2 - SO1.2 Následná péče v prvním roce po výsadbě, opatření ZM4 pozemek č. 2659</v>
      </c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2" customHeight="1">
      <c r="A116" s="36"/>
      <c r="B116" s="37"/>
      <c r="C116" s="30" t="s">
        <v>22</v>
      </c>
      <c r="D116" s="38"/>
      <c r="E116" s="38"/>
      <c r="F116" s="25" t="str">
        <f>F14</f>
        <v>k.ú.</v>
      </c>
      <c r="G116" s="38"/>
      <c r="H116" s="38"/>
      <c r="I116" s="30" t="s">
        <v>24</v>
      </c>
      <c r="J116" s="77" t="str">
        <f>IF(J14="","",J14)</f>
        <v>11.9.2020</v>
      </c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6.96" customHeight="1">
      <c r="A117" s="36"/>
      <c r="B117" s="37"/>
      <c r="C117" s="38"/>
      <c r="D117" s="38"/>
      <c r="E117" s="38"/>
      <c r="F117" s="38"/>
      <c r="G117" s="38"/>
      <c r="H117" s="38"/>
      <c r="I117" s="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40.05" customHeight="1">
      <c r="A118" s="36"/>
      <c r="B118" s="37"/>
      <c r="C118" s="30" t="s">
        <v>26</v>
      </c>
      <c r="D118" s="38"/>
      <c r="E118" s="38"/>
      <c r="F118" s="25" t="str">
        <f>E17</f>
        <v>Město Rousínov, Sušilovo náměstí 84/56 PSČ 683 01</v>
      </c>
      <c r="G118" s="38"/>
      <c r="H118" s="38"/>
      <c r="I118" s="30" t="s">
        <v>32</v>
      </c>
      <c r="J118" s="34" t="str">
        <f>E23</f>
        <v>Ing. Michal Kovář Ph. D, Halasova 995 Tišnov</v>
      </c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25.65" customHeight="1">
      <c r="A119" s="36"/>
      <c r="B119" s="37"/>
      <c r="C119" s="30" t="s">
        <v>30</v>
      </c>
      <c r="D119" s="38"/>
      <c r="E119" s="38"/>
      <c r="F119" s="25" t="str">
        <f>IF(E20="","",E20)</f>
        <v>Vyplň údaj</v>
      </c>
      <c r="G119" s="38"/>
      <c r="H119" s="38"/>
      <c r="I119" s="30" t="s">
        <v>35</v>
      </c>
      <c r="J119" s="34" t="str">
        <f>E26</f>
        <v>Ing. Michal Kovář Ph. D</v>
      </c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0.32" customHeight="1">
      <c r="A120" s="36"/>
      <c r="B120" s="37"/>
      <c r="C120" s="38"/>
      <c r="D120" s="38"/>
      <c r="E120" s="38"/>
      <c r="F120" s="38"/>
      <c r="G120" s="38"/>
      <c r="H120" s="38"/>
      <c r="I120" s="38"/>
      <c r="J120" s="38"/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11" customFormat="1" ht="29.28" customHeight="1">
      <c r="A121" s="197"/>
      <c r="B121" s="198"/>
      <c r="C121" s="199" t="s">
        <v>127</v>
      </c>
      <c r="D121" s="200" t="s">
        <v>64</v>
      </c>
      <c r="E121" s="200" t="s">
        <v>60</v>
      </c>
      <c r="F121" s="200" t="s">
        <v>61</v>
      </c>
      <c r="G121" s="200" t="s">
        <v>128</v>
      </c>
      <c r="H121" s="200" t="s">
        <v>129</v>
      </c>
      <c r="I121" s="200" t="s">
        <v>130</v>
      </c>
      <c r="J121" s="200" t="s">
        <v>119</v>
      </c>
      <c r="K121" s="201" t="s">
        <v>131</v>
      </c>
      <c r="L121" s="202"/>
      <c r="M121" s="98" t="s">
        <v>1</v>
      </c>
      <c r="N121" s="99" t="s">
        <v>43</v>
      </c>
      <c r="O121" s="99" t="s">
        <v>132</v>
      </c>
      <c r="P121" s="99" t="s">
        <v>133</v>
      </c>
      <c r="Q121" s="99" t="s">
        <v>134</v>
      </c>
      <c r="R121" s="99" t="s">
        <v>135</v>
      </c>
      <c r="S121" s="99" t="s">
        <v>136</v>
      </c>
      <c r="T121" s="100" t="s">
        <v>137</v>
      </c>
      <c r="U121" s="197"/>
      <c r="V121" s="197"/>
      <c r="W121" s="197"/>
      <c r="X121" s="197"/>
      <c r="Y121" s="197"/>
      <c r="Z121" s="197"/>
      <c r="AA121" s="197"/>
      <c r="AB121" s="197"/>
      <c r="AC121" s="197"/>
      <c r="AD121" s="197"/>
      <c r="AE121" s="197"/>
    </row>
    <row r="122" s="2" customFormat="1" ht="22.8" customHeight="1">
      <c r="A122" s="36"/>
      <c r="B122" s="37"/>
      <c r="C122" s="105" t="s">
        <v>138</v>
      </c>
      <c r="D122" s="38"/>
      <c r="E122" s="38"/>
      <c r="F122" s="38"/>
      <c r="G122" s="38"/>
      <c r="H122" s="38"/>
      <c r="I122" s="38"/>
      <c r="J122" s="203">
        <f>BK122</f>
        <v>0</v>
      </c>
      <c r="K122" s="38"/>
      <c r="L122" s="42"/>
      <c r="M122" s="101"/>
      <c r="N122" s="204"/>
      <c r="O122" s="102"/>
      <c r="P122" s="205">
        <f>P123</f>
        <v>0</v>
      </c>
      <c r="Q122" s="102"/>
      <c r="R122" s="205">
        <f>R123</f>
        <v>0</v>
      </c>
      <c r="S122" s="102"/>
      <c r="T122" s="206">
        <f>T123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78</v>
      </c>
      <c r="AU122" s="15" t="s">
        <v>121</v>
      </c>
      <c r="BK122" s="207">
        <f>BK123</f>
        <v>0</v>
      </c>
    </row>
    <row r="123" s="12" customFormat="1" ht="25.92" customHeight="1">
      <c r="A123" s="12"/>
      <c r="B123" s="208"/>
      <c r="C123" s="209"/>
      <c r="D123" s="210" t="s">
        <v>78</v>
      </c>
      <c r="E123" s="211" t="s">
        <v>139</v>
      </c>
      <c r="F123" s="211" t="s">
        <v>140</v>
      </c>
      <c r="G123" s="209"/>
      <c r="H123" s="209"/>
      <c r="I123" s="212"/>
      <c r="J123" s="213">
        <f>BK123</f>
        <v>0</v>
      </c>
      <c r="K123" s="209"/>
      <c r="L123" s="214"/>
      <c r="M123" s="215"/>
      <c r="N123" s="216"/>
      <c r="O123" s="216"/>
      <c r="P123" s="217">
        <f>P124</f>
        <v>0</v>
      </c>
      <c r="Q123" s="216"/>
      <c r="R123" s="217">
        <f>R124</f>
        <v>0</v>
      </c>
      <c r="S123" s="216"/>
      <c r="T123" s="218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9" t="s">
        <v>83</v>
      </c>
      <c r="AT123" s="220" t="s">
        <v>78</v>
      </c>
      <c r="AU123" s="220" t="s">
        <v>79</v>
      </c>
      <c r="AY123" s="219" t="s">
        <v>141</v>
      </c>
      <c r="BK123" s="221">
        <f>BK124</f>
        <v>0</v>
      </c>
    </row>
    <row r="124" s="12" customFormat="1" ht="22.8" customHeight="1">
      <c r="A124" s="12"/>
      <c r="B124" s="208"/>
      <c r="C124" s="209"/>
      <c r="D124" s="210" t="s">
        <v>78</v>
      </c>
      <c r="E124" s="222" t="s">
        <v>83</v>
      </c>
      <c r="F124" s="222" t="s">
        <v>142</v>
      </c>
      <c r="G124" s="209"/>
      <c r="H124" s="209"/>
      <c r="I124" s="212"/>
      <c r="J124" s="223">
        <f>BK124</f>
        <v>0</v>
      </c>
      <c r="K124" s="209"/>
      <c r="L124" s="214"/>
      <c r="M124" s="215"/>
      <c r="N124" s="216"/>
      <c r="O124" s="216"/>
      <c r="P124" s="217">
        <f>SUM(P125:P134)</f>
        <v>0</v>
      </c>
      <c r="Q124" s="216"/>
      <c r="R124" s="217">
        <f>SUM(R125:R134)</f>
        <v>0</v>
      </c>
      <c r="S124" s="216"/>
      <c r="T124" s="218">
        <f>SUM(T125:T134)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9" t="s">
        <v>83</v>
      </c>
      <c r="AT124" s="220" t="s">
        <v>78</v>
      </c>
      <c r="AU124" s="220" t="s">
        <v>83</v>
      </c>
      <c r="AY124" s="219" t="s">
        <v>141</v>
      </c>
      <c r="BK124" s="221">
        <f>SUM(BK125:BK134)</f>
        <v>0</v>
      </c>
    </row>
    <row r="125" s="2" customFormat="1" ht="24.15" customHeight="1">
      <c r="A125" s="36"/>
      <c r="B125" s="37"/>
      <c r="C125" s="224" t="s">
        <v>83</v>
      </c>
      <c r="D125" s="224" t="s">
        <v>143</v>
      </c>
      <c r="E125" s="225" t="s">
        <v>271</v>
      </c>
      <c r="F125" s="226" t="s">
        <v>272</v>
      </c>
      <c r="G125" s="227" t="s">
        <v>273</v>
      </c>
      <c r="H125" s="228">
        <v>0.79800000000000004</v>
      </c>
      <c r="I125" s="229"/>
      <c r="J125" s="230">
        <f>ROUND(I125*H125,2)</f>
        <v>0</v>
      </c>
      <c r="K125" s="226" t="s">
        <v>147</v>
      </c>
      <c r="L125" s="42"/>
      <c r="M125" s="231" t="s">
        <v>1</v>
      </c>
      <c r="N125" s="232" t="s">
        <v>44</v>
      </c>
      <c r="O125" s="89"/>
      <c r="P125" s="233">
        <f>O125*H125</f>
        <v>0</v>
      </c>
      <c r="Q125" s="233">
        <v>0</v>
      </c>
      <c r="R125" s="233">
        <f>Q125*H125</f>
        <v>0</v>
      </c>
      <c r="S125" s="233">
        <v>0</v>
      </c>
      <c r="T125" s="234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35" t="s">
        <v>148</v>
      </c>
      <c r="AT125" s="235" t="s">
        <v>143</v>
      </c>
      <c r="AU125" s="235" t="s">
        <v>87</v>
      </c>
      <c r="AY125" s="15" t="s">
        <v>141</v>
      </c>
      <c r="BE125" s="236">
        <f>IF(N125="základní",J125,0)</f>
        <v>0</v>
      </c>
      <c r="BF125" s="236">
        <f>IF(N125="snížená",J125,0)</f>
        <v>0</v>
      </c>
      <c r="BG125" s="236">
        <f>IF(N125="zákl. přenesená",J125,0)</f>
        <v>0</v>
      </c>
      <c r="BH125" s="236">
        <f>IF(N125="sníž. přenesená",J125,0)</f>
        <v>0</v>
      </c>
      <c r="BI125" s="236">
        <f>IF(N125="nulová",J125,0)</f>
        <v>0</v>
      </c>
      <c r="BJ125" s="15" t="s">
        <v>83</v>
      </c>
      <c r="BK125" s="236">
        <f>ROUND(I125*H125,2)</f>
        <v>0</v>
      </c>
      <c r="BL125" s="15" t="s">
        <v>148</v>
      </c>
      <c r="BM125" s="235" t="s">
        <v>274</v>
      </c>
    </row>
    <row r="126" s="13" customFormat="1">
      <c r="A126" s="13"/>
      <c r="B126" s="237"/>
      <c r="C126" s="238"/>
      <c r="D126" s="239" t="s">
        <v>150</v>
      </c>
      <c r="E126" s="240" t="s">
        <v>1</v>
      </c>
      <c r="F126" s="241" t="s">
        <v>275</v>
      </c>
      <c r="G126" s="238"/>
      <c r="H126" s="242">
        <v>0.79800000000000004</v>
      </c>
      <c r="I126" s="243"/>
      <c r="J126" s="238"/>
      <c r="K126" s="238"/>
      <c r="L126" s="244"/>
      <c r="M126" s="245"/>
      <c r="N126" s="246"/>
      <c r="O126" s="246"/>
      <c r="P126" s="246"/>
      <c r="Q126" s="246"/>
      <c r="R126" s="246"/>
      <c r="S126" s="246"/>
      <c r="T126" s="247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8" t="s">
        <v>150</v>
      </c>
      <c r="AU126" s="248" t="s">
        <v>87</v>
      </c>
      <c r="AV126" s="13" t="s">
        <v>87</v>
      </c>
      <c r="AW126" s="13" t="s">
        <v>34</v>
      </c>
      <c r="AX126" s="13" t="s">
        <v>83</v>
      </c>
      <c r="AY126" s="248" t="s">
        <v>141</v>
      </c>
    </row>
    <row r="127" s="2" customFormat="1" ht="24.15" customHeight="1">
      <c r="A127" s="36"/>
      <c r="B127" s="37"/>
      <c r="C127" s="224" t="s">
        <v>87</v>
      </c>
      <c r="D127" s="224" t="s">
        <v>143</v>
      </c>
      <c r="E127" s="225" t="s">
        <v>276</v>
      </c>
      <c r="F127" s="226" t="s">
        <v>277</v>
      </c>
      <c r="G127" s="227" t="s">
        <v>166</v>
      </c>
      <c r="H127" s="228">
        <v>30</v>
      </c>
      <c r="I127" s="229"/>
      <c r="J127" s="230">
        <f>ROUND(I127*H127,2)</f>
        <v>0</v>
      </c>
      <c r="K127" s="226" t="s">
        <v>147</v>
      </c>
      <c r="L127" s="42"/>
      <c r="M127" s="231" t="s">
        <v>1</v>
      </c>
      <c r="N127" s="232" t="s">
        <v>44</v>
      </c>
      <c r="O127" s="89"/>
      <c r="P127" s="233">
        <f>O127*H127</f>
        <v>0</v>
      </c>
      <c r="Q127" s="233">
        <v>0</v>
      </c>
      <c r="R127" s="233">
        <f>Q127*H127</f>
        <v>0</v>
      </c>
      <c r="S127" s="233">
        <v>0</v>
      </c>
      <c r="T127" s="234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35" t="s">
        <v>148</v>
      </c>
      <c r="AT127" s="235" t="s">
        <v>143</v>
      </c>
      <c r="AU127" s="235" t="s">
        <v>87</v>
      </c>
      <c r="AY127" s="15" t="s">
        <v>141</v>
      </c>
      <c r="BE127" s="236">
        <f>IF(N127="základní",J127,0)</f>
        <v>0</v>
      </c>
      <c r="BF127" s="236">
        <f>IF(N127="snížená",J127,0)</f>
        <v>0</v>
      </c>
      <c r="BG127" s="236">
        <f>IF(N127="zákl. přenesená",J127,0)</f>
        <v>0</v>
      </c>
      <c r="BH127" s="236">
        <f>IF(N127="sníž. přenesená",J127,0)</f>
        <v>0</v>
      </c>
      <c r="BI127" s="236">
        <f>IF(N127="nulová",J127,0)</f>
        <v>0</v>
      </c>
      <c r="BJ127" s="15" t="s">
        <v>83</v>
      </c>
      <c r="BK127" s="236">
        <f>ROUND(I127*H127,2)</f>
        <v>0</v>
      </c>
      <c r="BL127" s="15" t="s">
        <v>148</v>
      </c>
      <c r="BM127" s="235" t="s">
        <v>278</v>
      </c>
    </row>
    <row r="128" s="13" customFormat="1">
      <c r="A128" s="13"/>
      <c r="B128" s="237"/>
      <c r="C128" s="238"/>
      <c r="D128" s="239" t="s">
        <v>150</v>
      </c>
      <c r="E128" s="240" t="s">
        <v>1</v>
      </c>
      <c r="F128" s="241" t="s">
        <v>279</v>
      </c>
      <c r="G128" s="238"/>
      <c r="H128" s="242">
        <v>30</v>
      </c>
      <c r="I128" s="243"/>
      <c r="J128" s="238"/>
      <c r="K128" s="238"/>
      <c r="L128" s="244"/>
      <c r="M128" s="245"/>
      <c r="N128" s="246"/>
      <c r="O128" s="246"/>
      <c r="P128" s="246"/>
      <c r="Q128" s="246"/>
      <c r="R128" s="246"/>
      <c r="S128" s="246"/>
      <c r="T128" s="247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8" t="s">
        <v>150</v>
      </c>
      <c r="AU128" s="248" t="s">
        <v>87</v>
      </c>
      <c r="AV128" s="13" t="s">
        <v>87</v>
      </c>
      <c r="AW128" s="13" t="s">
        <v>34</v>
      </c>
      <c r="AX128" s="13" t="s">
        <v>83</v>
      </c>
      <c r="AY128" s="248" t="s">
        <v>141</v>
      </c>
    </row>
    <row r="129" s="2" customFormat="1" ht="14.4" customHeight="1">
      <c r="A129" s="36"/>
      <c r="B129" s="37"/>
      <c r="C129" s="224" t="s">
        <v>156</v>
      </c>
      <c r="D129" s="224" t="s">
        <v>143</v>
      </c>
      <c r="E129" s="225" t="s">
        <v>240</v>
      </c>
      <c r="F129" s="226" t="s">
        <v>241</v>
      </c>
      <c r="G129" s="227" t="s">
        <v>172</v>
      </c>
      <c r="H129" s="228">
        <v>7.5</v>
      </c>
      <c r="I129" s="229"/>
      <c r="J129" s="230">
        <f>ROUND(I129*H129,2)</f>
        <v>0</v>
      </c>
      <c r="K129" s="226" t="s">
        <v>147</v>
      </c>
      <c r="L129" s="42"/>
      <c r="M129" s="231" t="s">
        <v>1</v>
      </c>
      <c r="N129" s="232" t="s">
        <v>44</v>
      </c>
      <c r="O129" s="89"/>
      <c r="P129" s="233">
        <f>O129*H129</f>
        <v>0</v>
      </c>
      <c r="Q129" s="233">
        <v>0</v>
      </c>
      <c r="R129" s="233">
        <f>Q129*H129</f>
        <v>0</v>
      </c>
      <c r="S129" s="233">
        <v>0</v>
      </c>
      <c r="T129" s="234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35" t="s">
        <v>148</v>
      </c>
      <c r="AT129" s="235" t="s">
        <v>143</v>
      </c>
      <c r="AU129" s="235" t="s">
        <v>87</v>
      </c>
      <c r="AY129" s="15" t="s">
        <v>141</v>
      </c>
      <c r="BE129" s="236">
        <f>IF(N129="základní",J129,0)</f>
        <v>0</v>
      </c>
      <c r="BF129" s="236">
        <f>IF(N129="snížená",J129,0)</f>
        <v>0</v>
      </c>
      <c r="BG129" s="236">
        <f>IF(N129="zákl. přenesená",J129,0)</f>
        <v>0</v>
      </c>
      <c r="BH129" s="236">
        <f>IF(N129="sníž. přenesená",J129,0)</f>
        <v>0</v>
      </c>
      <c r="BI129" s="236">
        <f>IF(N129="nulová",J129,0)</f>
        <v>0</v>
      </c>
      <c r="BJ129" s="15" t="s">
        <v>83</v>
      </c>
      <c r="BK129" s="236">
        <f>ROUND(I129*H129,2)</f>
        <v>0</v>
      </c>
      <c r="BL129" s="15" t="s">
        <v>148</v>
      </c>
      <c r="BM129" s="235" t="s">
        <v>280</v>
      </c>
    </row>
    <row r="130" s="13" customFormat="1">
      <c r="A130" s="13"/>
      <c r="B130" s="237"/>
      <c r="C130" s="238"/>
      <c r="D130" s="239" t="s">
        <v>150</v>
      </c>
      <c r="E130" s="240" t="s">
        <v>1</v>
      </c>
      <c r="F130" s="241" t="s">
        <v>281</v>
      </c>
      <c r="G130" s="238"/>
      <c r="H130" s="242">
        <v>7.5</v>
      </c>
      <c r="I130" s="243"/>
      <c r="J130" s="238"/>
      <c r="K130" s="238"/>
      <c r="L130" s="244"/>
      <c r="M130" s="245"/>
      <c r="N130" s="246"/>
      <c r="O130" s="246"/>
      <c r="P130" s="246"/>
      <c r="Q130" s="246"/>
      <c r="R130" s="246"/>
      <c r="S130" s="246"/>
      <c r="T130" s="247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8" t="s">
        <v>150</v>
      </c>
      <c r="AU130" s="248" t="s">
        <v>87</v>
      </c>
      <c r="AV130" s="13" t="s">
        <v>87</v>
      </c>
      <c r="AW130" s="13" t="s">
        <v>34</v>
      </c>
      <c r="AX130" s="13" t="s">
        <v>83</v>
      </c>
      <c r="AY130" s="248" t="s">
        <v>141</v>
      </c>
    </row>
    <row r="131" s="2" customFormat="1" ht="14.4" customHeight="1">
      <c r="A131" s="36"/>
      <c r="B131" s="37"/>
      <c r="C131" s="224" t="s">
        <v>148</v>
      </c>
      <c r="D131" s="224" t="s">
        <v>143</v>
      </c>
      <c r="E131" s="225" t="s">
        <v>245</v>
      </c>
      <c r="F131" s="226" t="s">
        <v>246</v>
      </c>
      <c r="G131" s="227" t="s">
        <v>172</v>
      </c>
      <c r="H131" s="228">
        <v>7.5</v>
      </c>
      <c r="I131" s="229"/>
      <c r="J131" s="230">
        <f>ROUND(I131*H131,2)</f>
        <v>0</v>
      </c>
      <c r="K131" s="226" t="s">
        <v>147</v>
      </c>
      <c r="L131" s="42"/>
      <c r="M131" s="231" t="s">
        <v>1</v>
      </c>
      <c r="N131" s="232" t="s">
        <v>44</v>
      </c>
      <c r="O131" s="89"/>
      <c r="P131" s="233">
        <f>O131*H131</f>
        <v>0</v>
      </c>
      <c r="Q131" s="233">
        <v>0</v>
      </c>
      <c r="R131" s="233">
        <f>Q131*H131</f>
        <v>0</v>
      </c>
      <c r="S131" s="233">
        <v>0</v>
      </c>
      <c r="T131" s="234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35" t="s">
        <v>148</v>
      </c>
      <c r="AT131" s="235" t="s">
        <v>143</v>
      </c>
      <c r="AU131" s="235" t="s">
        <v>87</v>
      </c>
      <c r="AY131" s="15" t="s">
        <v>141</v>
      </c>
      <c r="BE131" s="236">
        <f>IF(N131="základní",J131,0)</f>
        <v>0</v>
      </c>
      <c r="BF131" s="236">
        <f>IF(N131="snížená",J131,0)</f>
        <v>0</v>
      </c>
      <c r="BG131" s="236">
        <f>IF(N131="zákl. přenesená",J131,0)</f>
        <v>0</v>
      </c>
      <c r="BH131" s="236">
        <f>IF(N131="sníž. přenesená",J131,0)</f>
        <v>0</v>
      </c>
      <c r="BI131" s="236">
        <f>IF(N131="nulová",J131,0)</f>
        <v>0</v>
      </c>
      <c r="BJ131" s="15" t="s">
        <v>83</v>
      </c>
      <c r="BK131" s="236">
        <f>ROUND(I131*H131,2)</f>
        <v>0</v>
      </c>
      <c r="BL131" s="15" t="s">
        <v>148</v>
      </c>
      <c r="BM131" s="235" t="s">
        <v>282</v>
      </c>
    </row>
    <row r="132" s="13" customFormat="1">
      <c r="A132" s="13"/>
      <c r="B132" s="237"/>
      <c r="C132" s="238"/>
      <c r="D132" s="239" t="s">
        <v>150</v>
      </c>
      <c r="E132" s="240" t="s">
        <v>1</v>
      </c>
      <c r="F132" s="241" t="s">
        <v>283</v>
      </c>
      <c r="G132" s="238"/>
      <c r="H132" s="242">
        <v>7.5</v>
      </c>
      <c r="I132" s="243"/>
      <c r="J132" s="238"/>
      <c r="K132" s="238"/>
      <c r="L132" s="244"/>
      <c r="M132" s="245"/>
      <c r="N132" s="246"/>
      <c r="O132" s="246"/>
      <c r="P132" s="246"/>
      <c r="Q132" s="246"/>
      <c r="R132" s="246"/>
      <c r="S132" s="246"/>
      <c r="T132" s="24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8" t="s">
        <v>150</v>
      </c>
      <c r="AU132" s="248" t="s">
        <v>87</v>
      </c>
      <c r="AV132" s="13" t="s">
        <v>87</v>
      </c>
      <c r="AW132" s="13" t="s">
        <v>34</v>
      </c>
      <c r="AX132" s="13" t="s">
        <v>83</v>
      </c>
      <c r="AY132" s="248" t="s">
        <v>141</v>
      </c>
    </row>
    <row r="133" s="2" customFormat="1" ht="24.15" customHeight="1">
      <c r="A133" s="36"/>
      <c r="B133" s="37"/>
      <c r="C133" s="224" t="s">
        <v>169</v>
      </c>
      <c r="D133" s="224" t="s">
        <v>143</v>
      </c>
      <c r="E133" s="225" t="s">
        <v>250</v>
      </c>
      <c r="F133" s="226" t="s">
        <v>251</v>
      </c>
      <c r="G133" s="227" t="s">
        <v>172</v>
      </c>
      <c r="H133" s="228">
        <v>22.5</v>
      </c>
      <c r="I133" s="229"/>
      <c r="J133" s="230">
        <f>ROUND(I133*H133,2)</f>
        <v>0</v>
      </c>
      <c r="K133" s="226" t="s">
        <v>147</v>
      </c>
      <c r="L133" s="42"/>
      <c r="M133" s="231" t="s">
        <v>1</v>
      </c>
      <c r="N133" s="232" t="s">
        <v>44</v>
      </c>
      <c r="O133" s="89"/>
      <c r="P133" s="233">
        <f>O133*H133</f>
        <v>0</v>
      </c>
      <c r="Q133" s="233">
        <v>0</v>
      </c>
      <c r="R133" s="233">
        <f>Q133*H133</f>
        <v>0</v>
      </c>
      <c r="S133" s="233">
        <v>0</v>
      </c>
      <c r="T133" s="234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35" t="s">
        <v>148</v>
      </c>
      <c r="AT133" s="235" t="s">
        <v>143</v>
      </c>
      <c r="AU133" s="235" t="s">
        <v>87</v>
      </c>
      <c r="AY133" s="15" t="s">
        <v>141</v>
      </c>
      <c r="BE133" s="236">
        <f>IF(N133="základní",J133,0)</f>
        <v>0</v>
      </c>
      <c r="BF133" s="236">
        <f>IF(N133="snížená",J133,0)</f>
        <v>0</v>
      </c>
      <c r="BG133" s="236">
        <f>IF(N133="zákl. přenesená",J133,0)</f>
        <v>0</v>
      </c>
      <c r="BH133" s="236">
        <f>IF(N133="sníž. přenesená",J133,0)</f>
        <v>0</v>
      </c>
      <c r="BI133" s="236">
        <f>IF(N133="nulová",J133,0)</f>
        <v>0</v>
      </c>
      <c r="BJ133" s="15" t="s">
        <v>83</v>
      </c>
      <c r="BK133" s="236">
        <f>ROUND(I133*H133,2)</f>
        <v>0</v>
      </c>
      <c r="BL133" s="15" t="s">
        <v>148</v>
      </c>
      <c r="BM133" s="235" t="s">
        <v>284</v>
      </c>
    </row>
    <row r="134" s="13" customFormat="1">
      <c r="A134" s="13"/>
      <c r="B134" s="237"/>
      <c r="C134" s="238"/>
      <c r="D134" s="239" t="s">
        <v>150</v>
      </c>
      <c r="E134" s="240" t="s">
        <v>1</v>
      </c>
      <c r="F134" s="241" t="s">
        <v>285</v>
      </c>
      <c r="G134" s="238"/>
      <c r="H134" s="242">
        <v>22.5</v>
      </c>
      <c r="I134" s="243"/>
      <c r="J134" s="238"/>
      <c r="K134" s="238"/>
      <c r="L134" s="244"/>
      <c r="M134" s="265"/>
      <c r="N134" s="266"/>
      <c r="O134" s="266"/>
      <c r="P134" s="266"/>
      <c r="Q134" s="266"/>
      <c r="R134" s="266"/>
      <c r="S134" s="266"/>
      <c r="T134" s="267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8" t="s">
        <v>150</v>
      </c>
      <c r="AU134" s="248" t="s">
        <v>87</v>
      </c>
      <c r="AV134" s="13" t="s">
        <v>87</v>
      </c>
      <c r="AW134" s="13" t="s">
        <v>34</v>
      </c>
      <c r="AX134" s="13" t="s">
        <v>83</v>
      </c>
      <c r="AY134" s="248" t="s">
        <v>141</v>
      </c>
    </row>
    <row r="135" s="2" customFormat="1" ht="6.96" customHeight="1">
      <c r="A135" s="36"/>
      <c r="B135" s="64"/>
      <c r="C135" s="65"/>
      <c r="D135" s="65"/>
      <c r="E135" s="65"/>
      <c r="F135" s="65"/>
      <c r="G135" s="65"/>
      <c r="H135" s="65"/>
      <c r="I135" s="65"/>
      <c r="J135" s="65"/>
      <c r="K135" s="65"/>
      <c r="L135" s="42"/>
      <c r="M135" s="36"/>
      <c r="O135" s="36"/>
      <c r="P135" s="36"/>
      <c r="Q135" s="36"/>
      <c r="R135" s="36"/>
      <c r="S135" s="36"/>
      <c r="T135" s="36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</row>
  </sheetData>
  <sheetProtection sheet="1" autoFilter="0" formatColumns="0" formatRows="0" objects="1" scenarios="1" spinCount="100000" saltValue="WphrAlCIwNaeT7bzt3l20VFZpkhpTKQWKVgiHblBXYOdJrzzK8ZW92t1CVdKOPHP8iqtrf2+fAgGm7fuX+WooA==" hashValue="xaO/AsPhxpeGt3271Ifv0Z9k8300i+livUzitUs4dyaujJAhSVZT0dt4QznWqx5nmd8o9p68EE8BDaUcP9qZZQ==" algorithmName="SHA-512" password="A780"/>
  <autoFilter ref="C121:K13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96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87</v>
      </c>
    </row>
    <row r="4" s="1" customFormat="1" ht="24.96" customHeight="1">
      <c r="B4" s="18"/>
      <c r="D4" s="146" t="s">
        <v>112</v>
      </c>
      <c r="L4" s="18"/>
      <c r="M4" s="14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8" t="s">
        <v>16</v>
      </c>
      <c r="L6" s="18"/>
    </row>
    <row r="7" s="1" customFormat="1" ht="16.5" customHeight="1">
      <c r="B7" s="18"/>
      <c r="E7" s="149" t="str">
        <f>'Rekapitulace stavby'!K6</f>
        <v>Prorierozní meze Čechyně</v>
      </c>
      <c r="F7" s="148"/>
      <c r="G7" s="148"/>
      <c r="H7" s="148"/>
      <c r="L7" s="18"/>
    </row>
    <row r="8" s="1" customFormat="1" ht="12" customHeight="1">
      <c r="B8" s="18"/>
      <c r="D8" s="148" t="s">
        <v>113</v>
      </c>
      <c r="L8" s="18"/>
    </row>
    <row r="9" s="2" customFormat="1" ht="16.5" customHeight="1">
      <c r="A9" s="36"/>
      <c r="B9" s="42"/>
      <c r="C9" s="36"/>
      <c r="D9" s="36"/>
      <c r="E9" s="149" t="s">
        <v>114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8" t="s">
        <v>269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24.75" customHeight="1">
      <c r="A11" s="36"/>
      <c r="B11" s="42"/>
      <c r="C11" s="36"/>
      <c r="D11" s="36"/>
      <c r="E11" s="150" t="s">
        <v>286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8" t="s">
        <v>18</v>
      </c>
      <c r="E13" s="36"/>
      <c r="F13" s="139" t="s">
        <v>19</v>
      </c>
      <c r="G13" s="36"/>
      <c r="H13" s="36"/>
      <c r="I13" s="148" t="s">
        <v>20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8" t="s">
        <v>22</v>
      </c>
      <c r="E14" s="36"/>
      <c r="F14" s="139" t="s">
        <v>115</v>
      </c>
      <c r="G14" s="36"/>
      <c r="H14" s="36"/>
      <c r="I14" s="148" t="s">
        <v>24</v>
      </c>
      <c r="J14" s="151" t="str">
        <f>'Rekapitulace stavby'!AN8</f>
        <v>11.9.2020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8" t="s">
        <v>26</v>
      </c>
      <c r="E16" s="36"/>
      <c r="F16" s="36"/>
      <c r="G16" s="36"/>
      <c r="H16" s="36"/>
      <c r="I16" s="148" t="s">
        <v>27</v>
      </c>
      <c r="J16" s="139" t="s">
        <v>1</v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9" t="s">
        <v>28</v>
      </c>
      <c r="F17" s="36"/>
      <c r="G17" s="36"/>
      <c r="H17" s="36"/>
      <c r="I17" s="148" t="s">
        <v>29</v>
      </c>
      <c r="J17" s="139" t="s">
        <v>1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8" t="s">
        <v>30</v>
      </c>
      <c r="E19" s="36"/>
      <c r="F19" s="36"/>
      <c r="G19" s="36"/>
      <c r="H19" s="36"/>
      <c r="I19" s="148" t="s">
        <v>27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48" t="s">
        <v>29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8" t="s">
        <v>32</v>
      </c>
      <c r="E22" s="36"/>
      <c r="F22" s="36"/>
      <c r="G22" s="36"/>
      <c r="H22" s="36"/>
      <c r="I22" s="148" t="s">
        <v>27</v>
      </c>
      <c r="J22" s="139" t="s">
        <v>1</v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9" t="s">
        <v>33</v>
      </c>
      <c r="F23" s="36"/>
      <c r="G23" s="36"/>
      <c r="H23" s="36"/>
      <c r="I23" s="148" t="s">
        <v>29</v>
      </c>
      <c r="J23" s="139" t="s">
        <v>1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8" t="s">
        <v>35</v>
      </c>
      <c r="E25" s="36"/>
      <c r="F25" s="36"/>
      <c r="G25" s="36"/>
      <c r="H25" s="36"/>
      <c r="I25" s="148" t="s">
        <v>27</v>
      </c>
      <c r="J25" s="139" t="s">
        <v>1</v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9" t="s">
        <v>36</v>
      </c>
      <c r="F26" s="36"/>
      <c r="G26" s="36"/>
      <c r="H26" s="36"/>
      <c r="I26" s="148" t="s">
        <v>29</v>
      </c>
      <c r="J26" s="139" t="s">
        <v>1</v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8" t="s">
        <v>37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7" t="s">
        <v>39</v>
      </c>
      <c r="E32" s="36"/>
      <c r="F32" s="36"/>
      <c r="G32" s="36"/>
      <c r="H32" s="36"/>
      <c r="I32" s="36"/>
      <c r="J32" s="158">
        <f>ROUND(J122,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9" t="s">
        <v>41</v>
      </c>
      <c r="G34" s="36"/>
      <c r="H34" s="36"/>
      <c r="I34" s="159" t="s">
        <v>40</v>
      </c>
      <c r="J34" s="159" t="s">
        <v>42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60" t="s">
        <v>43</v>
      </c>
      <c r="E35" s="148" t="s">
        <v>44</v>
      </c>
      <c r="F35" s="161">
        <f>ROUND((SUM(BE122:BE134)),  2)</f>
        <v>0</v>
      </c>
      <c r="G35" s="36"/>
      <c r="H35" s="36"/>
      <c r="I35" s="162">
        <v>0.20999999999999999</v>
      </c>
      <c r="J35" s="161">
        <f>ROUND(((SUM(BE122:BE134))*I35),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8" t="s">
        <v>45</v>
      </c>
      <c r="F36" s="161">
        <f>ROUND((SUM(BF122:BF134)),  2)</f>
        <v>0</v>
      </c>
      <c r="G36" s="36"/>
      <c r="H36" s="36"/>
      <c r="I36" s="162">
        <v>0.14999999999999999</v>
      </c>
      <c r="J36" s="161">
        <f>ROUND(((SUM(BF122:BF134))*I36),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46</v>
      </c>
      <c r="F37" s="161">
        <f>ROUND((SUM(BG122:BG134)),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47</v>
      </c>
      <c r="F38" s="161">
        <f>ROUND((SUM(BH122:BH134)),  2)</f>
        <v>0</v>
      </c>
      <c r="G38" s="36"/>
      <c r="H38" s="36"/>
      <c r="I38" s="162">
        <v>0.14999999999999999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48</v>
      </c>
      <c r="F39" s="161">
        <f>ROUND((SUM(BI122:BI134)),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63"/>
      <c r="D41" s="164" t="s">
        <v>49</v>
      </c>
      <c r="E41" s="165"/>
      <c r="F41" s="165"/>
      <c r="G41" s="166" t="s">
        <v>50</v>
      </c>
      <c r="H41" s="167" t="s">
        <v>51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70" t="s">
        <v>52</v>
      </c>
      <c r="E50" s="171"/>
      <c r="F50" s="171"/>
      <c r="G50" s="170" t="s">
        <v>53</v>
      </c>
      <c r="H50" s="171"/>
      <c r="I50" s="171"/>
      <c r="J50" s="171"/>
      <c r="K50" s="171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54</v>
      </c>
      <c r="E61" s="173"/>
      <c r="F61" s="174" t="s">
        <v>55</v>
      </c>
      <c r="G61" s="172" t="s">
        <v>54</v>
      </c>
      <c r="H61" s="173"/>
      <c r="I61" s="173"/>
      <c r="J61" s="175" t="s">
        <v>55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70" t="s">
        <v>56</v>
      </c>
      <c r="E65" s="176"/>
      <c r="F65" s="176"/>
      <c r="G65" s="170" t="s">
        <v>57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54</v>
      </c>
      <c r="E76" s="173"/>
      <c r="F76" s="174" t="s">
        <v>55</v>
      </c>
      <c r="G76" s="172" t="s">
        <v>54</v>
      </c>
      <c r="H76" s="173"/>
      <c r="I76" s="173"/>
      <c r="J76" s="175" t="s">
        <v>55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117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1" t="str">
        <f>E7</f>
        <v>Prorierozní meze Čechyně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19"/>
      <c r="C86" s="30" t="s">
        <v>113</v>
      </c>
      <c r="D86" s="20"/>
      <c r="E86" s="20"/>
      <c r="F86" s="20"/>
      <c r="G86" s="20"/>
      <c r="H86" s="20"/>
      <c r="I86" s="20"/>
      <c r="J86" s="20"/>
      <c r="K86" s="20"/>
      <c r="L86" s="18"/>
    </row>
    <row r="87" s="2" customFormat="1" ht="16.5" customHeight="1">
      <c r="A87" s="36"/>
      <c r="B87" s="37"/>
      <c r="C87" s="38"/>
      <c r="D87" s="38"/>
      <c r="E87" s="181" t="s">
        <v>114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269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24.75" customHeight="1">
      <c r="A89" s="36"/>
      <c r="B89" s="37"/>
      <c r="C89" s="38"/>
      <c r="D89" s="38"/>
      <c r="E89" s="74" t="str">
        <f>E11</f>
        <v>1.3 - SO1.3 Následná péče v druhém roce po výsadbě, opatření ZM4 pozemek č. 2659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22</v>
      </c>
      <c r="D91" s="38"/>
      <c r="E91" s="38"/>
      <c r="F91" s="25" t="str">
        <f>F14</f>
        <v>k.ú.</v>
      </c>
      <c r="G91" s="38"/>
      <c r="H91" s="38"/>
      <c r="I91" s="30" t="s">
        <v>24</v>
      </c>
      <c r="J91" s="77" t="str">
        <f>IF(J14="","",J14)</f>
        <v>11.9.2020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40.05" customHeight="1">
      <c r="A93" s="36"/>
      <c r="B93" s="37"/>
      <c r="C93" s="30" t="s">
        <v>26</v>
      </c>
      <c r="D93" s="38"/>
      <c r="E93" s="38"/>
      <c r="F93" s="25" t="str">
        <f>E17</f>
        <v>Město Rousínov, Sušilovo náměstí 84/56 PSČ 683 01</v>
      </c>
      <c r="G93" s="38"/>
      <c r="H93" s="38"/>
      <c r="I93" s="30" t="s">
        <v>32</v>
      </c>
      <c r="J93" s="34" t="str">
        <f>E23</f>
        <v>Ing. Michal Kovář Ph. D, Halasova 995 Tišnov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5.65" customHeight="1">
      <c r="A94" s="36"/>
      <c r="B94" s="37"/>
      <c r="C94" s="30" t="s">
        <v>30</v>
      </c>
      <c r="D94" s="38"/>
      <c r="E94" s="38"/>
      <c r="F94" s="25" t="str">
        <f>IF(E20="","",E20)</f>
        <v>Vyplň údaj</v>
      </c>
      <c r="G94" s="38"/>
      <c r="H94" s="38"/>
      <c r="I94" s="30" t="s">
        <v>35</v>
      </c>
      <c r="J94" s="34" t="str">
        <f>E26</f>
        <v>Ing. Michal Kovář Ph. D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82" t="s">
        <v>118</v>
      </c>
      <c r="D96" s="183"/>
      <c r="E96" s="183"/>
      <c r="F96" s="183"/>
      <c r="G96" s="183"/>
      <c r="H96" s="183"/>
      <c r="I96" s="183"/>
      <c r="J96" s="184" t="s">
        <v>119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85" t="s">
        <v>120</v>
      </c>
      <c r="D98" s="38"/>
      <c r="E98" s="38"/>
      <c r="F98" s="38"/>
      <c r="G98" s="38"/>
      <c r="H98" s="38"/>
      <c r="I98" s="38"/>
      <c r="J98" s="108">
        <f>J122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121</v>
      </c>
    </row>
    <row r="99" s="9" customFormat="1" ht="24.96" customHeight="1">
      <c r="A99" s="9"/>
      <c r="B99" s="186"/>
      <c r="C99" s="187"/>
      <c r="D99" s="188" t="s">
        <v>122</v>
      </c>
      <c r="E99" s="189"/>
      <c r="F99" s="189"/>
      <c r="G99" s="189"/>
      <c r="H99" s="189"/>
      <c r="I99" s="189"/>
      <c r="J99" s="190">
        <f>J123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2"/>
      <c r="C100" s="131"/>
      <c r="D100" s="193" t="s">
        <v>123</v>
      </c>
      <c r="E100" s="194"/>
      <c r="F100" s="194"/>
      <c r="G100" s="194"/>
      <c r="H100" s="194"/>
      <c r="I100" s="194"/>
      <c r="J100" s="195">
        <f>J124</f>
        <v>0</v>
      </c>
      <c r="K100" s="131"/>
      <c r="L100" s="19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6"/>
      <c r="B101" s="37"/>
      <c r="C101" s="38"/>
      <c r="D101" s="38"/>
      <c r="E101" s="38"/>
      <c r="F101" s="38"/>
      <c r="G101" s="38"/>
      <c r="H101" s="38"/>
      <c r="I101" s="38"/>
      <c r="J101" s="38"/>
      <c r="K101" s="38"/>
      <c r="L101" s="61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2" s="2" customFormat="1" ht="6.96" customHeight="1">
      <c r="A102" s="36"/>
      <c r="B102" s="64"/>
      <c r="C102" s="65"/>
      <c r="D102" s="65"/>
      <c r="E102" s="65"/>
      <c r="F102" s="65"/>
      <c r="G102" s="65"/>
      <c r="H102" s="65"/>
      <c r="I102" s="65"/>
      <c r="J102" s="65"/>
      <c r="K102" s="65"/>
      <c r="L102" s="61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6" s="2" customFormat="1" ht="6.96" customHeight="1">
      <c r="A106" s="36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24.96" customHeight="1">
      <c r="A107" s="36"/>
      <c r="B107" s="37"/>
      <c r="C107" s="21" t="s">
        <v>126</v>
      </c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6.96" customHeight="1">
      <c r="A108" s="36"/>
      <c r="B108" s="37"/>
      <c r="C108" s="38"/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2" customHeight="1">
      <c r="A109" s="36"/>
      <c r="B109" s="37"/>
      <c r="C109" s="30" t="s">
        <v>16</v>
      </c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6.5" customHeight="1">
      <c r="A110" s="36"/>
      <c r="B110" s="37"/>
      <c r="C110" s="38"/>
      <c r="D110" s="38"/>
      <c r="E110" s="181" t="str">
        <f>E7</f>
        <v>Prorierozní meze Čechyně</v>
      </c>
      <c r="F110" s="30"/>
      <c r="G110" s="30"/>
      <c r="H110" s="30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1" customFormat="1" ht="12" customHeight="1">
      <c r="B111" s="19"/>
      <c r="C111" s="30" t="s">
        <v>113</v>
      </c>
      <c r="D111" s="20"/>
      <c r="E111" s="20"/>
      <c r="F111" s="20"/>
      <c r="G111" s="20"/>
      <c r="H111" s="20"/>
      <c r="I111" s="20"/>
      <c r="J111" s="20"/>
      <c r="K111" s="20"/>
      <c r="L111" s="18"/>
    </row>
    <row r="112" s="2" customFormat="1" ht="16.5" customHeight="1">
      <c r="A112" s="36"/>
      <c r="B112" s="37"/>
      <c r="C112" s="38"/>
      <c r="D112" s="38"/>
      <c r="E112" s="181" t="s">
        <v>114</v>
      </c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2" customHeight="1">
      <c r="A113" s="36"/>
      <c r="B113" s="37"/>
      <c r="C113" s="30" t="s">
        <v>269</v>
      </c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24.75" customHeight="1">
      <c r="A114" s="36"/>
      <c r="B114" s="37"/>
      <c r="C114" s="38"/>
      <c r="D114" s="38"/>
      <c r="E114" s="74" t="str">
        <f>E11</f>
        <v>1.3 - SO1.3 Následná péče v druhém roce po výsadbě, opatření ZM4 pozemek č. 2659</v>
      </c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2" customHeight="1">
      <c r="A116" s="36"/>
      <c r="B116" s="37"/>
      <c r="C116" s="30" t="s">
        <v>22</v>
      </c>
      <c r="D116" s="38"/>
      <c r="E116" s="38"/>
      <c r="F116" s="25" t="str">
        <f>F14</f>
        <v>k.ú.</v>
      </c>
      <c r="G116" s="38"/>
      <c r="H116" s="38"/>
      <c r="I116" s="30" t="s">
        <v>24</v>
      </c>
      <c r="J116" s="77" t="str">
        <f>IF(J14="","",J14)</f>
        <v>11.9.2020</v>
      </c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6.96" customHeight="1">
      <c r="A117" s="36"/>
      <c r="B117" s="37"/>
      <c r="C117" s="38"/>
      <c r="D117" s="38"/>
      <c r="E117" s="38"/>
      <c r="F117" s="38"/>
      <c r="G117" s="38"/>
      <c r="H117" s="38"/>
      <c r="I117" s="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40.05" customHeight="1">
      <c r="A118" s="36"/>
      <c r="B118" s="37"/>
      <c r="C118" s="30" t="s">
        <v>26</v>
      </c>
      <c r="D118" s="38"/>
      <c r="E118" s="38"/>
      <c r="F118" s="25" t="str">
        <f>E17</f>
        <v>Město Rousínov, Sušilovo náměstí 84/56 PSČ 683 01</v>
      </c>
      <c r="G118" s="38"/>
      <c r="H118" s="38"/>
      <c r="I118" s="30" t="s">
        <v>32</v>
      </c>
      <c r="J118" s="34" t="str">
        <f>E23</f>
        <v>Ing. Michal Kovář Ph. D, Halasova 995 Tišnov</v>
      </c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25.65" customHeight="1">
      <c r="A119" s="36"/>
      <c r="B119" s="37"/>
      <c r="C119" s="30" t="s">
        <v>30</v>
      </c>
      <c r="D119" s="38"/>
      <c r="E119" s="38"/>
      <c r="F119" s="25" t="str">
        <f>IF(E20="","",E20)</f>
        <v>Vyplň údaj</v>
      </c>
      <c r="G119" s="38"/>
      <c r="H119" s="38"/>
      <c r="I119" s="30" t="s">
        <v>35</v>
      </c>
      <c r="J119" s="34" t="str">
        <f>E26</f>
        <v>Ing. Michal Kovář Ph. D</v>
      </c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0.32" customHeight="1">
      <c r="A120" s="36"/>
      <c r="B120" s="37"/>
      <c r="C120" s="38"/>
      <c r="D120" s="38"/>
      <c r="E120" s="38"/>
      <c r="F120" s="38"/>
      <c r="G120" s="38"/>
      <c r="H120" s="38"/>
      <c r="I120" s="38"/>
      <c r="J120" s="38"/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11" customFormat="1" ht="29.28" customHeight="1">
      <c r="A121" s="197"/>
      <c r="B121" s="198"/>
      <c r="C121" s="199" t="s">
        <v>127</v>
      </c>
      <c r="D121" s="200" t="s">
        <v>64</v>
      </c>
      <c r="E121" s="200" t="s">
        <v>60</v>
      </c>
      <c r="F121" s="200" t="s">
        <v>61</v>
      </c>
      <c r="G121" s="200" t="s">
        <v>128</v>
      </c>
      <c r="H121" s="200" t="s">
        <v>129</v>
      </c>
      <c r="I121" s="200" t="s">
        <v>130</v>
      </c>
      <c r="J121" s="200" t="s">
        <v>119</v>
      </c>
      <c r="K121" s="201" t="s">
        <v>131</v>
      </c>
      <c r="L121" s="202"/>
      <c r="M121" s="98" t="s">
        <v>1</v>
      </c>
      <c r="N121" s="99" t="s">
        <v>43</v>
      </c>
      <c r="O121" s="99" t="s">
        <v>132</v>
      </c>
      <c r="P121" s="99" t="s">
        <v>133</v>
      </c>
      <c r="Q121" s="99" t="s">
        <v>134</v>
      </c>
      <c r="R121" s="99" t="s">
        <v>135</v>
      </c>
      <c r="S121" s="99" t="s">
        <v>136</v>
      </c>
      <c r="T121" s="100" t="s">
        <v>137</v>
      </c>
      <c r="U121" s="197"/>
      <c r="V121" s="197"/>
      <c r="W121" s="197"/>
      <c r="X121" s="197"/>
      <c r="Y121" s="197"/>
      <c r="Z121" s="197"/>
      <c r="AA121" s="197"/>
      <c r="AB121" s="197"/>
      <c r="AC121" s="197"/>
      <c r="AD121" s="197"/>
      <c r="AE121" s="197"/>
    </row>
    <row r="122" s="2" customFormat="1" ht="22.8" customHeight="1">
      <c r="A122" s="36"/>
      <c r="B122" s="37"/>
      <c r="C122" s="105" t="s">
        <v>138</v>
      </c>
      <c r="D122" s="38"/>
      <c r="E122" s="38"/>
      <c r="F122" s="38"/>
      <c r="G122" s="38"/>
      <c r="H122" s="38"/>
      <c r="I122" s="38"/>
      <c r="J122" s="203">
        <f>BK122</f>
        <v>0</v>
      </c>
      <c r="K122" s="38"/>
      <c r="L122" s="42"/>
      <c r="M122" s="101"/>
      <c r="N122" s="204"/>
      <c r="O122" s="102"/>
      <c r="P122" s="205">
        <f>P123</f>
        <v>0</v>
      </c>
      <c r="Q122" s="102"/>
      <c r="R122" s="205">
        <f>R123</f>
        <v>0</v>
      </c>
      <c r="S122" s="102"/>
      <c r="T122" s="206">
        <f>T123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78</v>
      </c>
      <c r="AU122" s="15" t="s">
        <v>121</v>
      </c>
      <c r="BK122" s="207">
        <f>BK123</f>
        <v>0</v>
      </c>
    </row>
    <row r="123" s="12" customFormat="1" ht="25.92" customHeight="1">
      <c r="A123" s="12"/>
      <c r="B123" s="208"/>
      <c r="C123" s="209"/>
      <c r="D123" s="210" t="s">
        <v>78</v>
      </c>
      <c r="E123" s="211" t="s">
        <v>139</v>
      </c>
      <c r="F123" s="211" t="s">
        <v>140</v>
      </c>
      <c r="G123" s="209"/>
      <c r="H123" s="209"/>
      <c r="I123" s="212"/>
      <c r="J123" s="213">
        <f>BK123</f>
        <v>0</v>
      </c>
      <c r="K123" s="209"/>
      <c r="L123" s="214"/>
      <c r="M123" s="215"/>
      <c r="N123" s="216"/>
      <c r="O123" s="216"/>
      <c r="P123" s="217">
        <f>P124</f>
        <v>0</v>
      </c>
      <c r="Q123" s="216"/>
      <c r="R123" s="217">
        <f>R124</f>
        <v>0</v>
      </c>
      <c r="S123" s="216"/>
      <c r="T123" s="218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9" t="s">
        <v>83</v>
      </c>
      <c r="AT123" s="220" t="s">
        <v>78</v>
      </c>
      <c r="AU123" s="220" t="s">
        <v>79</v>
      </c>
      <c r="AY123" s="219" t="s">
        <v>141</v>
      </c>
      <c r="BK123" s="221">
        <f>BK124</f>
        <v>0</v>
      </c>
    </row>
    <row r="124" s="12" customFormat="1" ht="22.8" customHeight="1">
      <c r="A124" s="12"/>
      <c r="B124" s="208"/>
      <c r="C124" s="209"/>
      <c r="D124" s="210" t="s">
        <v>78</v>
      </c>
      <c r="E124" s="222" t="s">
        <v>83</v>
      </c>
      <c r="F124" s="222" t="s">
        <v>142</v>
      </c>
      <c r="G124" s="209"/>
      <c r="H124" s="209"/>
      <c r="I124" s="212"/>
      <c r="J124" s="223">
        <f>BK124</f>
        <v>0</v>
      </c>
      <c r="K124" s="209"/>
      <c r="L124" s="214"/>
      <c r="M124" s="215"/>
      <c r="N124" s="216"/>
      <c r="O124" s="216"/>
      <c r="P124" s="217">
        <f>SUM(P125:P134)</f>
        <v>0</v>
      </c>
      <c r="Q124" s="216"/>
      <c r="R124" s="217">
        <f>SUM(R125:R134)</f>
        <v>0</v>
      </c>
      <c r="S124" s="216"/>
      <c r="T124" s="218">
        <f>SUM(T125:T134)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9" t="s">
        <v>83</v>
      </c>
      <c r="AT124" s="220" t="s">
        <v>78</v>
      </c>
      <c r="AU124" s="220" t="s">
        <v>83</v>
      </c>
      <c r="AY124" s="219" t="s">
        <v>141</v>
      </c>
      <c r="BK124" s="221">
        <f>SUM(BK125:BK134)</f>
        <v>0</v>
      </c>
    </row>
    <row r="125" s="2" customFormat="1" ht="24.15" customHeight="1">
      <c r="A125" s="36"/>
      <c r="B125" s="37"/>
      <c r="C125" s="224" t="s">
        <v>83</v>
      </c>
      <c r="D125" s="224" t="s">
        <v>143</v>
      </c>
      <c r="E125" s="225" t="s">
        <v>271</v>
      </c>
      <c r="F125" s="226" t="s">
        <v>272</v>
      </c>
      <c r="G125" s="227" t="s">
        <v>273</v>
      </c>
      <c r="H125" s="228">
        <v>0.79800000000000004</v>
      </c>
      <c r="I125" s="229"/>
      <c r="J125" s="230">
        <f>ROUND(I125*H125,2)</f>
        <v>0</v>
      </c>
      <c r="K125" s="226" t="s">
        <v>147</v>
      </c>
      <c r="L125" s="42"/>
      <c r="M125" s="231" t="s">
        <v>1</v>
      </c>
      <c r="N125" s="232" t="s">
        <v>44</v>
      </c>
      <c r="O125" s="89"/>
      <c r="P125" s="233">
        <f>O125*H125</f>
        <v>0</v>
      </c>
      <c r="Q125" s="233">
        <v>0</v>
      </c>
      <c r="R125" s="233">
        <f>Q125*H125</f>
        <v>0</v>
      </c>
      <c r="S125" s="233">
        <v>0</v>
      </c>
      <c r="T125" s="234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35" t="s">
        <v>148</v>
      </c>
      <c r="AT125" s="235" t="s">
        <v>143</v>
      </c>
      <c r="AU125" s="235" t="s">
        <v>87</v>
      </c>
      <c r="AY125" s="15" t="s">
        <v>141</v>
      </c>
      <c r="BE125" s="236">
        <f>IF(N125="základní",J125,0)</f>
        <v>0</v>
      </c>
      <c r="BF125" s="236">
        <f>IF(N125="snížená",J125,0)</f>
        <v>0</v>
      </c>
      <c r="BG125" s="236">
        <f>IF(N125="zákl. přenesená",J125,0)</f>
        <v>0</v>
      </c>
      <c r="BH125" s="236">
        <f>IF(N125="sníž. přenesená",J125,0)</f>
        <v>0</v>
      </c>
      <c r="BI125" s="236">
        <f>IF(N125="nulová",J125,0)</f>
        <v>0</v>
      </c>
      <c r="BJ125" s="15" t="s">
        <v>83</v>
      </c>
      <c r="BK125" s="236">
        <f>ROUND(I125*H125,2)</f>
        <v>0</v>
      </c>
      <c r="BL125" s="15" t="s">
        <v>148</v>
      </c>
      <c r="BM125" s="235" t="s">
        <v>287</v>
      </c>
    </row>
    <row r="126" s="13" customFormat="1">
      <c r="A126" s="13"/>
      <c r="B126" s="237"/>
      <c r="C126" s="238"/>
      <c r="D126" s="239" t="s">
        <v>150</v>
      </c>
      <c r="E126" s="240" t="s">
        <v>1</v>
      </c>
      <c r="F126" s="241" t="s">
        <v>275</v>
      </c>
      <c r="G126" s="238"/>
      <c r="H126" s="242">
        <v>0.79800000000000004</v>
      </c>
      <c r="I126" s="243"/>
      <c r="J126" s="238"/>
      <c r="K126" s="238"/>
      <c r="L126" s="244"/>
      <c r="M126" s="245"/>
      <c r="N126" s="246"/>
      <c r="O126" s="246"/>
      <c r="P126" s="246"/>
      <c r="Q126" s="246"/>
      <c r="R126" s="246"/>
      <c r="S126" s="246"/>
      <c r="T126" s="247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8" t="s">
        <v>150</v>
      </c>
      <c r="AU126" s="248" t="s">
        <v>87</v>
      </c>
      <c r="AV126" s="13" t="s">
        <v>87</v>
      </c>
      <c r="AW126" s="13" t="s">
        <v>34</v>
      </c>
      <c r="AX126" s="13" t="s">
        <v>83</v>
      </c>
      <c r="AY126" s="248" t="s">
        <v>141</v>
      </c>
    </row>
    <row r="127" s="2" customFormat="1" ht="24.15" customHeight="1">
      <c r="A127" s="36"/>
      <c r="B127" s="37"/>
      <c r="C127" s="224" t="s">
        <v>87</v>
      </c>
      <c r="D127" s="224" t="s">
        <v>143</v>
      </c>
      <c r="E127" s="225" t="s">
        <v>276</v>
      </c>
      <c r="F127" s="226" t="s">
        <v>277</v>
      </c>
      <c r="G127" s="227" t="s">
        <v>166</v>
      </c>
      <c r="H127" s="228">
        <v>30</v>
      </c>
      <c r="I127" s="229"/>
      <c r="J127" s="230">
        <f>ROUND(I127*H127,2)</f>
        <v>0</v>
      </c>
      <c r="K127" s="226" t="s">
        <v>147</v>
      </c>
      <c r="L127" s="42"/>
      <c r="M127" s="231" t="s">
        <v>1</v>
      </c>
      <c r="N127" s="232" t="s">
        <v>44</v>
      </c>
      <c r="O127" s="89"/>
      <c r="P127" s="233">
        <f>O127*H127</f>
        <v>0</v>
      </c>
      <c r="Q127" s="233">
        <v>0</v>
      </c>
      <c r="R127" s="233">
        <f>Q127*H127</f>
        <v>0</v>
      </c>
      <c r="S127" s="233">
        <v>0</v>
      </c>
      <c r="T127" s="234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35" t="s">
        <v>148</v>
      </c>
      <c r="AT127" s="235" t="s">
        <v>143</v>
      </c>
      <c r="AU127" s="235" t="s">
        <v>87</v>
      </c>
      <c r="AY127" s="15" t="s">
        <v>141</v>
      </c>
      <c r="BE127" s="236">
        <f>IF(N127="základní",J127,0)</f>
        <v>0</v>
      </c>
      <c r="BF127" s="236">
        <f>IF(N127="snížená",J127,0)</f>
        <v>0</v>
      </c>
      <c r="BG127" s="236">
        <f>IF(N127="zákl. přenesená",J127,0)</f>
        <v>0</v>
      </c>
      <c r="BH127" s="236">
        <f>IF(N127="sníž. přenesená",J127,0)</f>
        <v>0</v>
      </c>
      <c r="BI127" s="236">
        <f>IF(N127="nulová",J127,0)</f>
        <v>0</v>
      </c>
      <c r="BJ127" s="15" t="s">
        <v>83</v>
      </c>
      <c r="BK127" s="236">
        <f>ROUND(I127*H127,2)</f>
        <v>0</v>
      </c>
      <c r="BL127" s="15" t="s">
        <v>148</v>
      </c>
      <c r="BM127" s="235" t="s">
        <v>288</v>
      </c>
    </row>
    <row r="128" s="13" customFormat="1">
      <c r="A128" s="13"/>
      <c r="B128" s="237"/>
      <c r="C128" s="238"/>
      <c r="D128" s="239" t="s">
        <v>150</v>
      </c>
      <c r="E128" s="240" t="s">
        <v>1</v>
      </c>
      <c r="F128" s="241" t="s">
        <v>279</v>
      </c>
      <c r="G128" s="238"/>
      <c r="H128" s="242">
        <v>30</v>
      </c>
      <c r="I128" s="243"/>
      <c r="J128" s="238"/>
      <c r="K128" s="238"/>
      <c r="L128" s="244"/>
      <c r="M128" s="245"/>
      <c r="N128" s="246"/>
      <c r="O128" s="246"/>
      <c r="P128" s="246"/>
      <c r="Q128" s="246"/>
      <c r="R128" s="246"/>
      <c r="S128" s="246"/>
      <c r="T128" s="247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8" t="s">
        <v>150</v>
      </c>
      <c r="AU128" s="248" t="s">
        <v>87</v>
      </c>
      <c r="AV128" s="13" t="s">
        <v>87</v>
      </c>
      <c r="AW128" s="13" t="s">
        <v>34</v>
      </c>
      <c r="AX128" s="13" t="s">
        <v>83</v>
      </c>
      <c r="AY128" s="248" t="s">
        <v>141</v>
      </c>
    </row>
    <row r="129" s="2" customFormat="1" ht="14.4" customHeight="1">
      <c r="A129" s="36"/>
      <c r="B129" s="37"/>
      <c r="C129" s="224" t="s">
        <v>156</v>
      </c>
      <c r="D129" s="224" t="s">
        <v>143</v>
      </c>
      <c r="E129" s="225" t="s">
        <v>240</v>
      </c>
      <c r="F129" s="226" t="s">
        <v>241</v>
      </c>
      <c r="G129" s="227" t="s">
        <v>172</v>
      </c>
      <c r="H129" s="228">
        <v>7.5</v>
      </c>
      <c r="I129" s="229"/>
      <c r="J129" s="230">
        <f>ROUND(I129*H129,2)</f>
        <v>0</v>
      </c>
      <c r="K129" s="226" t="s">
        <v>147</v>
      </c>
      <c r="L129" s="42"/>
      <c r="M129" s="231" t="s">
        <v>1</v>
      </c>
      <c r="N129" s="232" t="s">
        <v>44</v>
      </c>
      <c r="O129" s="89"/>
      <c r="P129" s="233">
        <f>O129*H129</f>
        <v>0</v>
      </c>
      <c r="Q129" s="233">
        <v>0</v>
      </c>
      <c r="R129" s="233">
        <f>Q129*H129</f>
        <v>0</v>
      </c>
      <c r="S129" s="233">
        <v>0</v>
      </c>
      <c r="T129" s="234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35" t="s">
        <v>148</v>
      </c>
      <c r="AT129" s="235" t="s">
        <v>143</v>
      </c>
      <c r="AU129" s="235" t="s">
        <v>87</v>
      </c>
      <c r="AY129" s="15" t="s">
        <v>141</v>
      </c>
      <c r="BE129" s="236">
        <f>IF(N129="základní",J129,0)</f>
        <v>0</v>
      </c>
      <c r="BF129" s="236">
        <f>IF(N129="snížená",J129,0)</f>
        <v>0</v>
      </c>
      <c r="BG129" s="236">
        <f>IF(N129="zákl. přenesená",J129,0)</f>
        <v>0</v>
      </c>
      <c r="BH129" s="236">
        <f>IF(N129="sníž. přenesená",J129,0)</f>
        <v>0</v>
      </c>
      <c r="BI129" s="236">
        <f>IF(N129="nulová",J129,0)</f>
        <v>0</v>
      </c>
      <c r="BJ129" s="15" t="s">
        <v>83</v>
      </c>
      <c r="BK129" s="236">
        <f>ROUND(I129*H129,2)</f>
        <v>0</v>
      </c>
      <c r="BL129" s="15" t="s">
        <v>148</v>
      </c>
      <c r="BM129" s="235" t="s">
        <v>289</v>
      </c>
    </row>
    <row r="130" s="13" customFormat="1">
      <c r="A130" s="13"/>
      <c r="B130" s="237"/>
      <c r="C130" s="238"/>
      <c r="D130" s="239" t="s">
        <v>150</v>
      </c>
      <c r="E130" s="240" t="s">
        <v>1</v>
      </c>
      <c r="F130" s="241" t="s">
        <v>281</v>
      </c>
      <c r="G130" s="238"/>
      <c r="H130" s="242">
        <v>7.5</v>
      </c>
      <c r="I130" s="243"/>
      <c r="J130" s="238"/>
      <c r="K130" s="238"/>
      <c r="L130" s="244"/>
      <c r="M130" s="245"/>
      <c r="N130" s="246"/>
      <c r="O130" s="246"/>
      <c r="P130" s="246"/>
      <c r="Q130" s="246"/>
      <c r="R130" s="246"/>
      <c r="S130" s="246"/>
      <c r="T130" s="247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8" t="s">
        <v>150</v>
      </c>
      <c r="AU130" s="248" t="s">
        <v>87</v>
      </c>
      <c r="AV130" s="13" t="s">
        <v>87</v>
      </c>
      <c r="AW130" s="13" t="s">
        <v>34</v>
      </c>
      <c r="AX130" s="13" t="s">
        <v>83</v>
      </c>
      <c r="AY130" s="248" t="s">
        <v>141</v>
      </c>
    </row>
    <row r="131" s="2" customFormat="1" ht="14.4" customHeight="1">
      <c r="A131" s="36"/>
      <c r="B131" s="37"/>
      <c r="C131" s="224" t="s">
        <v>148</v>
      </c>
      <c r="D131" s="224" t="s">
        <v>143</v>
      </c>
      <c r="E131" s="225" t="s">
        <v>245</v>
      </c>
      <c r="F131" s="226" t="s">
        <v>246</v>
      </c>
      <c r="G131" s="227" t="s">
        <v>172</v>
      </c>
      <c r="H131" s="228">
        <v>7.5</v>
      </c>
      <c r="I131" s="229"/>
      <c r="J131" s="230">
        <f>ROUND(I131*H131,2)</f>
        <v>0</v>
      </c>
      <c r="K131" s="226" t="s">
        <v>147</v>
      </c>
      <c r="L131" s="42"/>
      <c r="M131" s="231" t="s">
        <v>1</v>
      </c>
      <c r="N131" s="232" t="s">
        <v>44</v>
      </c>
      <c r="O131" s="89"/>
      <c r="P131" s="233">
        <f>O131*H131</f>
        <v>0</v>
      </c>
      <c r="Q131" s="233">
        <v>0</v>
      </c>
      <c r="R131" s="233">
        <f>Q131*H131</f>
        <v>0</v>
      </c>
      <c r="S131" s="233">
        <v>0</v>
      </c>
      <c r="T131" s="234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35" t="s">
        <v>148</v>
      </c>
      <c r="AT131" s="235" t="s">
        <v>143</v>
      </c>
      <c r="AU131" s="235" t="s">
        <v>87</v>
      </c>
      <c r="AY131" s="15" t="s">
        <v>141</v>
      </c>
      <c r="BE131" s="236">
        <f>IF(N131="základní",J131,0)</f>
        <v>0</v>
      </c>
      <c r="BF131" s="236">
        <f>IF(N131="snížená",J131,0)</f>
        <v>0</v>
      </c>
      <c r="BG131" s="236">
        <f>IF(N131="zákl. přenesená",J131,0)</f>
        <v>0</v>
      </c>
      <c r="BH131" s="236">
        <f>IF(N131="sníž. přenesená",J131,0)</f>
        <v>0</v>
      </c>
      <c r="BI131" s="236">
        <f>IF(N131="nulová",J131,0)</f>
        <v>0</v>
      </c>
      <c r="BJ131" s="15" t="s">
        <v>83</v>
      </c>
      <c r="BK131" s="236">
        <f>ROUND(I131*H131,2)</f>
        <v>0</v>
      </c>
      <c r="BL131" s="15" t="s">
        <v>148</v>
      </c>
      <c r="BM131" s="235" t="s">
        <v>290</v>
      </c>
    </row>
    <row r="132" s="13" customFormat="1">
      <c r="A132" s="13"/>
      <c r="B132" s="237"/>
      <c r="C132" s="238"/>
      <c r="D132" s="239" t="s">
        <v>150</v>
      </c>
      <c r="E132" s="240" t="s">
        <v>1</v>
      </c>
      <c r="F132" s="241" t="s">
        <v>283</v>
      </c>
      <c r="G132" s="238"/>
      <c r="H132" s="242">
        <v>7.5</v>
      </c>
      <c r="I132" s="243"/>
      <c r="J132" s="238"/>
      <c r="K132" s="238"/>
      <c r="L132" s="244"/>
      <c r="M132" s="245"/>
      <c r="N132" s="246"/>
      <c r="O132" s="246"/>
      <c r="P132" s="246"/>
      <c r="Q132" s="246"/>
      <c r="R132" s="246"/>
      <c r="S132" s="246"/>
      <c r="T132" s="24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8" t="s">
        <v>150</v>
      </c>
      <c r="AU132" s="248" t="s">
        <v>87</v>
      </c>
      <c r="AV132" s="13" t="s">
        <v>87</v>
      </c>
      <c r="AW132" s="13" t="s">
        <v>34</v>
      </c>
      <c r="AX132" s="13" t="s">
        <v>83</v>
      </c>
      <c r="AY132" s="248" t="s">
        <v>141</v>
      </c>
    </row>
    <row r="133" s="2" customFormat="1" ht="24.15" customHeight="1">
      <c r="A133" s="36"/>
      <c r="B133" s="37"/>
      <c r="C133" s="224" t="s">
        <v>169</v>
      </c>
      <c r="D133" s="224" t="s">
        <v>143</v>
      </c>
      <c r="E133" s="225" t="s">
        <v>250</v>
      </c>
      <c r="F133" s="226" t="s">
        <v>251</v>
      </c>
      <c r="G133" s="227" t="s">
        <v>172</v>
      </c>
      <c r="H133" s="228">
        <v>22.5</v>
      </c>
      <c r="I133" s="229"/>
      <c r="J133" s="230">
        <f>ROUND(I133*H133,2)</f>
        <v>0</v>
      </c>
      <c r="K133" s="226" t="s">
        <v>147</v>
      </c>
      <c r="L133" s="42"/>
      <c r="M133" s="231" t="s">
        <v>1</v>
      </c>
      <c r="N133" s="232" t="s">
        <v>44</v>
      </c>
      <c r="O133" s="89"/>
      <c r="P133" s="233">
        <f>O133*H133</f>
        <v>0</v>
      </c>
      <c r="Q133" s="233">
        <v>0</v>
      </c>
      <c r="R133" s="233">
        <f>Q133*H133</f>
        <v>0</v>
      </c>
      <c r="S133" s="233">
        <v>0</v>
      </c>
      <c r="T133" s="234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35" t="s">
        <v>148</v>
      </c>
      <c r="AT133" s="235" t="s">
        <v>143</v>
      </c>
      <c r="AU133" s="235" t="s">
        <v>87</v>
      </c>
      <c r="AY133" s="15" t="s">
        <v>141</v>
      </c>
      <c r="BE133" s="236">
        <f>IF(N133="základní",J133,0)</f>
        <v>0</v>
      </c>
      <c r="BF133" s="236">
        <f>IF(N133="snížená",J133,0)</f>
        <v>0</v>
      </c>
      <c r="BG133" s="236">
        <f>IF(N133="zákl. přenesená",J133,0)</f>
        <v>0</v>
      </c>
      <c r="BH133" s="236">
        <f>IF(N133="sníž. přenesená",J133,0)</f>
        <v>0</v>
      </c>
      <c r="BI133" s="236">
        <f>IF(N133="nulová",J133,0)</f>
        <v>0</v>
      </c>
      <c r="BJ133" s="15" t="s">
        <v>83</v>
      </c>
      <c r="BK133" s="236">
        <f>ROUND(I133*H133,2)</f>
        <v>0</v>
      </c>
      <c r="BL133" s="15" t="s">
        <v>148</v>
      </c>
      <c r="BM133" s="235" t="s">
        <v>291</v>
      </c>
    </row>
    <row r="134" s="13" customFormat="1">
      <c r="A134" s="13"/>
      <c r="B134" s="237"/>
      <c r="C134" s="238"/>
      <c r="D134" s="239" t="s">
        <v>150</v>
      </c>
      <c r="E134" s="240" t="s">
        <v>1</v>
      </c>
      <c r="F134" s="241" t="s">
        <v>285</v>
      </c>
      <c r="G134" s="238"/>
      <c r="H134" s="242">
        <v>22.5</v>
      </c>
      <c r="I134" s="243"/>
      <c r="J134" s="238"/>
      <c r="K134" s="238"/>
      <c r="L134" s="244"/>
      <c r="M134" s="265"/>
      <c r="N134" s="266"/>
      <c r="O134" s="266"/>
      <c r="P134" s="266"/>
      <c r="Q134" s="266"/>
      <c r="R134" s="266"/>
      <c r="S134" s="266"/>
      <c r="T134" s="267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8" t="s">
        <v>150</v>
      </c>
      <c r="AU134" s="248" t="s">
        <v>87</v>
      </c>
      <c r="AV134" s="13" t="s">
        <v>87</v>
      </c>
      <c r="AW134" s="13" t="s">
        <v>34</v>
      </c>
      <c r="AX134" s="13" t="s">
        <v>83</v>
      </c>
      <c r="AY134" s="248" t="s">
        <v>141</v>
      </c>
    </row>
    <row r="135" s="2" customFormat="1" ht="6.96" customHeight="1">
      <c r="A135" s="36"/>
      <c r="B135" s="64"/>
      <c r="C135" s="65"/>
      <c r="D135" s="65"/>
      <c r="E135" s="65"/>
      <c r="F135" s="65"/>
      <c r="G135" s="65"/>
      <c r="H135" s="65"/>
      <c r="I135" s="65"/>
      <c r="J135" s="65"/>
      <c r="K135" s="65"/>
      <c r="L135" s="42"/>
      <c r="M135" s="36"/>
      <c r="O135" s="36"/>
      <c r="P135" s="36"/>
      <c r="Q135" s="36"/>
      <c r="R135" s="36"/>
      <c r="S135" s="36"/>
      <c r="T135" s="36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</row>
  </sheetData>
  <sheetProtection sheet="1" autoFilter="0" formatColumns="0" formatRows="0" objects="1" scenarios="1" spinCount="100000" saltValue="jZW2dWeW1EBzD4uyF7TW4eIoHyxdIyWzxhjCvPzYs/s8ljiw6eE3+RyDBx+bd5i1LndvYb0KPDsjG+P3PPJ8Aw==" hashValue="MlH1YQCqN8C/D5I3XsUdBWrYZAJuoKvOEFt+9KBwFaZ7OJcr5/MMEOxszSGWIkXijN2CATjd7Uk9yHpcNuxZWQ==" algorithmName="SHA-512" password="A780"/>
  <autoFilter ref="C121:K13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99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87</v>
      </c>
    </row>
    <row r="4" s="1" customFormat="1" ht="24.96" customHeight="1">
      <c r="B4" s="18"/>
      <c r="D4" s="146" t="s">
        <v>112</v>
      </c>
      <c r="L4" s="18"/>
      <c r="M4" s="14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8" t="s">
        <v>16</v>
      </c>
      <c r="L6" s="18"/>
    </row>
    <row r="7" s="1" customFormat="1" ht="16.5" customHeight="1">
      <c r="B7" s="18"/>
      <c r="E7" s="149" t="str">
        <f>'Rekapitulace stavby'!K6</f>
        <v>Prorierozní meze Čechyně</v>
      </c>
      <c r="F7" s="148"/>
      <c r="G7" s="148"/>
      <c r="H7" s="148"/>
      <c r="L7" s="18"/>
    </row>
    <row r="8" s="1" customFormat="1" ht="12" customHeight="1">
      <c r="B8" s="18"/>
      <c r="D8" s="148" t="s">
        <v>113</v>
      </c>
      <c r="L8" s="18"/>
    </row>
    <row r="9" s="2" customFormat="1" ht="16.5" customHeight="1">
      <c r="A9" s="36"/>
      <c r="B9" s="42"/>
      <c r="C9" s="36"/>
      <c r="D9" s="36"/>
      <c r="E9" s="149" t="s">
        <v>114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8" t="s">
        <v>269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24.75" customHeight="1">
      <c r="A11" s="36"/>
      <c r="B11" s="42"/>
      <c r="C11" s="36"/>
      <c r="D11" s="36"/>
      <c r="E11" s="150" t="s">
        <v>292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8" t="s">
        <v>18</v>
      </c>
      <c r="E13" s="36"/>
      <c r="F13" s="139" t="s">
        <v>19</v>
      </c>
      <c r="G13" s="36"/>
      <c r="H13" s="36"/>
      <c r="I13" s="148" t="s">
        <v>20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8" t="s">
        <v>22</v>
      </c>
      <c r="E14" s="36"/>
      <c r="F14" s="139" t="s">
        <v>115</v>
      </c>
      <c r="G14" s="36"/>
      <c r="H14" s="36"/>
      <c r="I14" s="148" t="s">
        <v>24</v>
      </c>
      <c r="J14" s="151" t="str">
        <f>'Rekapitulace stavby'!AN8</f>
        <v>11.9.2020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8" t="s">
        <v>26</v>
      </c>
      <c r="E16" s="36"/>
      <c r="F16" s="36"/>
      <c r="G16" s="36"/>
      <c r="H16" s="36"/>
      <c r="I16" s="148" t="s">
        <v>27</v>
      </c>
      <c r="J16" s="139" t="s">
        <v>1</v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9" t="s">
        <v>28</v>
      </c>
      <c r="F17" s="36"/>
      <c r="G17" s="36"/>
      <c r="H17" s="36"/>
      <c r="I17" s="148" t="s">
        <v>29</v>
      </c>
      <c r="J17" s="139" t="s">
        <v>1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8" t="s">
        <v>30</v>
      </c>
      <c r="E19" s="36"/>
      <c r="F19" s="36"/>
      <c r="G19" s="36"/>
      <c r="H19" s="36"/>
      <c r="I19" s="148" t="s">
        <v>27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48" t="s">
        <v>29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8" t="s">
        <v>32</v>
      </c>
      <c r="E22" s="36"/>
      <c r="F22" s="36"/>
      <c r="G22" s="36"/>
      <c r="H22" s="36"/>
      <c r="I22" s="148" t="s">
        <v>27</v>
      </c>
      <c r="J22" s="139" t="s">
        <v>1</v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9" t="s">
        <v>33</v>
      </c>
      <c r="F23" s="36"/>
      <c r="G23" s="36"/>
      <c r="H23" s="36"/>
      <c r="I23" s="148" t="s">
        <v>29</v>
      </c>
      <c r="J23" s="139" t="s">
        <v>1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8" t="s">
        <v>35</v>
      </c>
      <c r="E25" s="36"/>
      <c r="F25" s="36"/>
      <c r="G25" s="36"/>
      <c r="H25" s="36"/>
      <c r="I25" s="148" t="s">
        <v>27</v>
      </c>
      <c r="J25" s="139" t="s">
        <v>1</v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9" t="s">
        <v>36</v>
      </c>
      <c r="F26" s="36"/>
      <c r="G26" s="36"/>
      <c r="H26" s="36"/>
      <c r="I26" s="148" t="s">
        <v>29</v>
      </c>
      <c r="J26" s="139" t="s">
        <v>1</v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8" t="s">
        <v>37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7" t="s">
        <v>39</v>
      </c>
      <c r="E32" s="36"/>
      <c r="F32" s="36"/>
      <c r="G32" s="36"/>
      <c r="H32" s="36"/>
      <c r="I32" s="36"/>
      <c r="J32" s="158">
        <f>ROUND(J122,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9" t="s">
        <v>41</v>
      </c>
      <c r="G34" s="36"/>
      <c r="H34" s="36"/>
      <c r="I34" s="159" t="s">
        <v>40</v>
      </c>
      <c r="J34" s="159" t="s">
        <v>42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60" t="s">
        <v>43</v>
      </c>
      <c r="E35" s="148" t="s">
        <v>44</v>
      </c>
      <c r="F35" s="161">
        <f>ROUND((SUM(BE122:BE134)),  2)</f>
        <v>0</v>
      </c>
      <c r="G35" s="36"/>
      <c r="H35" s="36"/>
      <c r="I35" s="162">
        <v>0.20999999999999999</v>
      </c>
      <c r="J35" s="161">
        <f>ROUND(((SUM(BE122:BE134))*I35),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8" t="s">
        <v>45</v>
      </c>
      <c r="F36" s="161">
        <f>ROUND((SUM(BF122:BF134)),  2)</f>
        <v>0</v>
      </c>
      <c r="G36" s="36"/>
      <c r="H36" s="36"/>
      <c r="I36" s="162">
        <v>0.14999999999999999</v>
      </c>
      <c r="J36" s="161">
        <f>ROUND(((SUM(BF122:BF134))*I36),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46</v>
      </c>
      <c r="F37" s="161">
        <f>ROUND((SUM(BG122:BG134)),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47</v>
      </c>
      <c r="F38" s="161">
        <f>ROUND((SUM(BH122:BH134)),  2)</f>
        <v>0</v>
      </c>
      <c r="G38" s="36"/>
      <c r="H38" s="36"/>
      <c r="I38" s="162">
        <v>0.14999999999999999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48</v>
      </c>
      <c r="F39" s="161">
        <f>ROUND((SUM(BI122:BI134)),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63"/>
      <c r="D41" s="164" t="s">
        <v>49</v>
      </c>
      <c r="E41" s="165"/>
      <c r="F41" s="165"/>
      <c r="G41" s="166" t="s">
        <v>50</v>
      </c>
      <c r="H41" s="167" t="s">
        <v>51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70" t="s">
        <v>52</v>
      </c>
      <c r="E50" s="171"/>
      <c r="F50" s="171"/>
      <c r="G50" s="170" t="s">
        <v>53</v>
      </c>
      <c r="H50" s="171"/>
      <c r="I50" s="171"/>
      <c r="J50" s="171"/>
      <c r="K50" s="171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54</v>
      </c>
      <c r="E61" s="173"/>
      <c r="F61" s="174" t="s">
        <v>55</v>
      </c>
      <c r="G61" s="172" t="s">
        <v>54</v>
      </c>
      <c r="H61" s="173"/>
      <c r="I61" s="173"/>
      <c r="J61" s="175" t="s">
        <v>55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70" t="s">
        <v>56</v>
      </c>
      <c r="E65" s="176"/>
      <c r="F65" s="176"/>
      <c r="G65" s="170" t="s">
        <v>57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54</v>
      </c>
      <c r="E76" s="173"/>
      <c r="F76" s="174" t="s">
        <v>55</v>
      </c>
      <c r="G76" s="172" t="s">
        <v>54</v>
      </c>
      <c r="H76" s="173"/>
      <c r="I76" s="173"/>
      <c r="J76" s="175" t="s">
        <v>55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117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1" t="str">
        <f>E7</f>
        <v>Prorierozní meze Čechyně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19"/>
      <c r="C86" s="30" t="s">
        <v>113</v>
      </c>
      <c r="D86" s="20"/>
      <c r="E86" s="20"/>
      <c r="F86" s="20"/>
      <c r="G86" s="20"/>
      <c r="H86" s="20"/>
      <c r="I86" s="20"/>
      <c r="J86" s="20"/>
      <c r="K86" s="20"/>
      <c r="L86" s="18"/>
    </row>
    <row r="87" s="2" customFormat="1" ht="16.5" customHeight="1">
      <c r="A87" s="36"/>
      <c r="B87" s="37"/>
      <c r="C87" s="38"/>
      <c r="D87" s="38"/>
      <c r="E87" s="181" t="s">
        <v>114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269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24.75" customHeight="1">
      <c r="A89" s="36"/>
      <c r="B89" s="37"/>
      <c r="C89" s="38"/>
      <c r="D89" s="38"/>
      <c r="E89" s="74" t="str">
        <f>E11</f>
        <v>1.4 - SO1.4 Následná péče v třetím roce po výsadbě, opatření ZM4 pozemek č. 2659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22</v>
      </c>
      <c r="D91" s="38"/>
      <c r="E91" s="38"/>
      <c r="F91" s="25" t="str">
        <f>F14</f>
        <v>k.ú.</v>
      </c>
      <c r="G91" s="38"/>
      <c r="H91" s="38"/>
      <c r="I91" s="30" t="s">
        <v>24</v>
      </c>
      <c r="J91" s="77" t="str">
        <f>IF(J14="","",J14)</f>
        <v>11.9.2020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40.05" customHeight="1">
      <c r="A93" s="36"/>
      <c r="B93" s="37"/>
      <c r="C93" s="30" t="s">
        <v>26</v>
      </c>
      <c r="D93" s="38"/>
      <c r="E93" s="38"/>
      <c r="F93" s="25" t="str">
        <f>E17</f>
        <v>Město Rousínov, Sušilovo náměstí 84/56 PSČ 683 01</v>
      </c>
      <c r="G93" s="38"/>
      <c r="H93" s="38"/>
      <c r="I93" s="30" t="s">
        <v>32</v>
      </c>
      <c r="J93" s="34" t="str">
        <f>E23</f>
        <v>Ing. Michal Kovář Ph. D, Halasova 995 Tišnov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5.65" customHeight="1">
      <c r="A94" s="36"/>
      <c r="B94" s="37"/>
      <c r="C94" s="30" t="s">
        <v>30</v>
      </c>
      <c r="D94" s="38"/>
      <c r="E94" s="38"/>
      <c r="F94" s="25" t="str">
        <f>IF(E20="","",E20)</f>
        <v>Vyplň údaj</v>
      </c>
      <c r="G94" s="38"/>
      <c r="H94" s="38"/>
      <c r="I94" s="30" t="s">
        <v>35</v>
      </c>
      <c r="J94" s="34" t="str">
        <f>E26</f>
        <v>Ing. Michal Kovář Ph. D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82" t="s">
        <v>118</v>
      </c>
      <c r="D96" s="183"/>
      <c r="E96" s="183"/>
      <c r="F96" s="183"/>
      <c r="G96" s="183"/>
      <c r="H96" s="183"/>
      <c r="I96" s="183"/>
      <c r="J96" s="184" t="s">
        <v>119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85" t="s">
        <v>120</v>
      </c>
      <c r="D98" s="38"/>
      <c r="E98" s="38"/>
      <c r="F98" s="38"/>
      <c r="G98" s="38"/>
      <c r="H98" s="38"/>
      <c r="I98" s="38"/>
      <c r="J98" s="108">
        <f>J122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121</v>
      </c>
    </row>
    <row r="99" s="9" customFormat="1" ht="24.96" customHeight="1">
      <c r="A99" s="9"/>
      <c r="B99" s="186"/>
      <c r="C99" s="187"/>
      <c r="D99" s="188" t="s">
        <v>122</v>
      </c>
      <c r="E99" s="189"/>
      <c r="F99" s="189"/>
      <c r="G99" s="189"/>
      <c r="H99" s="189"/>
      <c r="I99" s="189"/>
      <c r="J99" s="190">
        <f>J123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2"/>
      <c r="C100" s="131"/>
      <c r="D100" s="193" t="s">
        <v>123</v>
      </c>
      <c r="E100" s="194"/>
      <c r="F100" s="194"/>
      <c r="G100" s="194"/>
      <c r="H100" s="194"/>
      <c r="I100" s="194"/>
      <c r="J100" s="195">
        <f>J124</f>
        <v>0</v>
      </c>
      <c r="K100" s="131"/>
      <c r="L100" s="19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6"/>
      <c r="B101" s="37"/>
      <c r="C101" s="38"/>
      <c r="D101" s="38"/>
      <c r="E101" s="38"/>
      <c r="F101" s="38"/>
      <c r="G101" s="38"/>
      <c r="H101" s="38"/>
      <c r="I101" s="38"/>
      <c r="J101" s="38"/>
      <c r="K101" s="38"/>
      <c r="L101" s="61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2" s="2" customFormat="1" ht="6.96" customHeight="1">
      <c r="A102" s="36"/>
      <c r="B102" s="64"/>
      <c r="C102" s="65"/>
      <c r="D102" s="65"/>
      <c r="E102" s="65"/>
      <c r="F102" s="65"/>
      <c r="G102" s="65"/>
      <c r="H102" s="65"/>
      <c r="I102" s="65"/>
      <c r="J102" s="65"/>
      <c r="K102" s="65"/>
      <c r="L102" s="61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6" s="2" customFormat="1" ht="6.96" customHeight="1">
      <c r="A106" s="36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24.96" customHeight="1">
      <c r="A107" s="36"/>
      <c r="B107" s="37"/>
      <c r="C107" s="21" t="s">
        <v>126</v>
      </c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6.96" customHeight="1">
      <c r="A108" s="36"/>
      <c r="B108" s="37"/>
      <c r="C108" s="38"/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2" customHeight="1">
      <c r="A109" s="36"/>
      <c r="B109" s="37"/>
      <c r="C109" s="30" t="s">
        <v>16</v>
      </c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6.5" customHeight="1">
      <c r="A110" s="36"/>
      <c r="B110" s="37"/>
      <c r="C110" s="38"/>
      <c r="D110" s="38"/>
      <c r="E110" s="181" t="str">
        <f>E7</f>
        <v>Prorierozní meze Čechyně</v>
      </c>
      <c r="F110" s="30"/>
      <c r="G110" s="30"/>
      <c r="H110" s="30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1" customFormat="1" ht="12" customHeight="1">
      <c r="B111" s="19"/>
      <c r="C111" s="30" t="s">
        <v>113</v>
      </c>
      <c r="D111" s="20"/>
      <c r="E111" s="20"/>
      <c r="F111" s="20"/>
      <c r="G111" s="20"/>
      <c r="H111" s="20"/>
      <c r="I111" s="20"/>
      <c r="J111" s="20"/>
      <c r="K111" s="20"/>
      <c r="L111" s="18"/>
    </row>
    <row r="112" s="2" customFormat="1" ht="16.5" customHeight="1">
      <c r="A112" s="36"/>
      <c r="B112" s="37"/>
      <c r="C112" s="38"/>
      <c r="D112" s="38"/>
      <c r="E112" s="181" t="s">
        <v>114</v>
      </c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2" customHeight="1">
      <c r="A113" s="36"/>
      <c r="B113" s="37"/>
      <c r="C113" s="30" t="s">
        <v>269</v>
      </c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24.75" customHeight="1">
      <c r="A114" s="36"/>
      <c r="B114" s="37"/>
      <c r="C114" s="38"/>
      <c r="D114" s="38"/>
      <c r="E114" s="74" t="str">
        <f>E11</f>
        <v>1.4 - SO1.4 Následná péče v třetím roce po výsadbě, opatření ZM4 pozemek č. 2659</v>
      </c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2" customHeight="1">
      <c r="A116" s="36"/>
      <c r="B116" s="37"/>
      <c r="C116" s="30" t="s">
        <v>22</v>
      </c>
      <c r="D116" s="38"/>
      <c r="E116" s="38"/>
      <c r="F116" s="25" t="str">
        <f>F14</f>
        <v>k.ú.</v>
      </c>
      <c r="G116" s="38"/>
      <c r="H116" s="38"/>
      <c r="I116" s="30" t="s">
        <v>24</v>
      </c>
      <c r="J116" s="77" t="str">
        <f>IF(J14="","",J14)</f>
        <v>11.9.2020</v>
      </c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6.96" customHeight="1">
      <c r="A117" s="36"/>
      <c r="B117" s="37"/>
      <c r="C117" s="38"/>
      <c r="D117" s="38"/>
      <c r="E117" s="38"/>
      <c r="F117" s="38"/>
      <c r="G117" s="38"/>
      <c r="H117" s="38"/>
      <c r="I117" s="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40.05" customHeight="1">
      <c r="A118" s="36"/>
      <c r="B118" s="37"/>
      <c r="C118" s="30" t="s">
        <v>26</v>
      </c>
      <c r="D118" s="38"/>
      <c r="E118" s="38"/>
      <c r="F118" s="25" t="str">
        <f>E17</f>
        <v>Město Rousínov, Sušilovo náměstí 84/56 PSČ 683 01</v>
      </c>
      <c r="G118" s="38"/>
      <c r="H118" s="38"/>
      <c r="I118" s="30" t="s">
        <v>32</v>
      </c>
      <c r="J118" s="34" t="str">
        <f>E23</f>
        <v>Ing. Michal Kovář Ph. D, Halasova 995 Tišnov</v>
      </c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25.65" customHeight="1">
      <c r="A119" s="36"/>
      <c r="B119" s="37"/>
      <c r="C119" s="30" t="s">
        <v>30</v>
      </c>
      <c r="D119" s="38"/>
      <c r="E119" s="38"/>
      <c r="F119" s="25" t="str">
        <f>IF(E20="","",E20)</f>
        <v>Vyplň údaj</v>
      </c>
      <c r="G119" s="38"/>
      <c r="H119" s="38"/>
      <c r="I119" s="30" t="s">
        <v>35</v>
      </c>
      <c r="J119" s="34" t="str">
        <f>E26</f>
        <v>Ing. Michal Kovář Ph. D</v>
      </c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0.32" customHeight="1">
      <c r="A120" s="36"/>
      <c r="B120" s="37"/>
      <c r="C120" s="38"/>
      <c r="D120" s="38"/>
      <c r="E120" s="38"/>
      <c r="F120" s="38"/>
      <c r="G120" s="38"/>
      <c r="H120" s="38"/>
      <c r="I120" s="38"/>
      <c r="J120" s="38"/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11" customFormat="1" ht="29.28" customHeight="1">
      <c r="A121" s="197"/>
      <c r="B121" s="198"/>
      <c r="C121" s="199" t="s">
        <v>127</v>
      </c>
      <c r="D121" s="200" t="s">
        <v>64</v>
      </c>
      <c r="E121" s="200" t="s">
        <v>60</v>
      </c>
      <c r="F121" s="200" t="s">
        <v>61</v>
      </c>
      <c r="G121" s="200" t="s">
        <v>128</v>
      </c>
      <c r="H121" s="200" t="s">
        <v>129</v>
      </c>
      <c r="I121" s="200" t="s">
        <v>130</v>
      </c>
      <c r="J121" s="200" t="s">
        <v>119</v>
      </c>
      <c r="K121" s="201" t="s">
        <v>131</v>
      </c>
      <c r="L121" s="202"/>
      <c r="M121" s="98" t="s">
        <v>1</v>
      </c>
      <c r="N121" s="99" t="s">
        <v>43</v>
      </c>
      <c r="O121" s="99" t="s">
        <v>132</v>
      </c>
      <c r="P121" s="99" t="s">
        <v>133</v>
      </c>
      <c r="Q121" s="99" t="s">
        <v>134</v>
      </c>
      <c r="R121" s="99" t="s">
        <v>135</v>
      </c>
      <c r="S121" s="99" t="s">
        <v>136</v>
      </c>
      <c r="T121" s="100" t="s">
        <v>137</v>
      </c>
      <c r="U121" s="197"/>
      <c r="V121" s="197"/>
      <c r="W121" s="197"/>
      <c r="X121" s="197"/>
      <c r="Y121" s="197"/>
      <c r="Z121" s="197"/>
      <c r="AA121" s="197"/>
      <c r="AB121" s="197"/>
      <c r="AC121" s="197"/>
      <c r="AD121" s="197"/>
      <c r="AE121" s="197"/>
    </row>
    <row r="122" s="2" customFormat="1" ht="22.8" customHeight="1">
      <c r="A122" s="36"/>
      <c r="B122" s="37"/>
      <c r="C122" s="105" t="s">
        <v>138</v>
      </c>
      <c r="D122" s="38"/>
      <c r="E122" s="38"/>
      <c r="F122" s="38"/>
      <c r="G122" s="38"/>
      <c r="H122" s="38"/>
      <c r="I122" s="38"/>
      <c r="J122" s="203">
        <f>BK122</f>
        <v>0</v>
      </c>
      <c r="K122" s="38"/>
      <c r="L122" s="42"/>
      <c r="M122" s="101"/>
      <c r="N122" s="204"/>
      <c r="O122" s="102"/>
      <c r="P122" s="205">
        <f>P123</f>
        <v>0</v>
      </c>
      <c r="Q122" s="102"/>
      <c r="R122" s="205">
        <f>R123</f>
        <v>0</v>
      </c>
      <c r="S122" s="102"/>
      <c r="T122" s="206">
        <f>T123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78</v>
      </c>
      <c r="AU122" s="15" t="s">
        <v>121</v>
      </c>
      <c r="BK122" s="207">
        <f>BK123</f>
        <v>0</v>
      </c>
    </row>
    <row r="123" s="12" customFormat="1" ht="25.92" customHeight="1">
      <c r="A123" s="12"/>
      <c r="B123" s="208"/>
      <c r="C123" s="209"/>
      <c r="D123" s="210" t="s">
        <v>78</v>
      </c>
      <c r="E123" s="211" t="s">
        <v>139</v>
      </c>
      <c r="F123" s="211" t="s">
        <v>140</v>
      </c>
      <c r="G123" s="209"/>
      <c r="H123" s="209"/>
      <c r="I123" s="212"/>
      <c r="J123" s="213">
        <f>BK123</f>
        <v>0</v>
      </c>
      <c r="K123" s="209"/>
      <c r="L123" s="214"/>
      <c r="M123" s="215"/>
      <c r="N123" s="216"/>
      <c r="O123" s="216"/>
      <c r="P123" s="217">
        <f>P124</f>
        <v>0</v>
      </c>
      <c r="Q123" s="216"/>
      <c r="R123" s="217">
        <f>R124</f>
        <v>0</v>
      </c>
      <c r="S123" s="216"/>
      <c r="T123" s="218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9" t="s">
        <v>83</v>
      </c>
      <c r="AT123" s="220" t="s">
        <v>78</v>
      </c>
      <c r="AU123" s="220" t="s">
        <v>79</v>
      </c>
      <c r="AY123" s="219" t="s">
        <v>141</v>
      </c>
      <c r="BK123" s="221">
        <f>BK124</f>
        <v>0</v>
      </c>
    </row>
    <row r="124" s="12" customFormat="1" ht="22.8" customHeight="1">
      <c r="A124" s="12"/>
      <c r="B124" s="208"/>
      <c r="C124" s="209"/>
      <c r="D124" s="210" t="s">
        <v>78</v>
      </c>
      <c r="E124" s="222" t="s">
        <v>83</v>
      </c>
      <c r="F124" s="222" t="s">
        <v>142</v>
      </c>
      <c r="G124" s="209"/>
      <c r="H124" s="209"/>
      <c r="I124" s="212"/>
      <c r="J124" s="223">
        <f>BK124</f>
        <v>0</v>
      </c>
      <c r="K124" s="209"/>
      <c r="L124" s="214"/>
      <c r="M124" s="215"/>
      <c r="N124" s="216"/>
      <c r="O124" s="216"/>
      <c r="P124" s="217">
        <f>SUM(P125:P134)</f>
        <v>0</v>
      </c>
      <c r="Q124" s="216"/>
      <c r="R124" s="217">
        <f>SUM(R125:R134)</f>
        <v>0</v>
      </c>
      <c r="S124" s="216"/>
      <c r="T124" s="218">
        <f>SUM(T125:T134)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9" t="s">
        <v>83</v>
      </c>
      <c r="AT124" s="220" t="s">
        <v>78</v>
      </c>
      <c r="AU124" s="220" t="s">
        <v>83</v>
      </c>
      <c r="AY124" s="219" t="s">
        <v>141</v>
      </c>
      <c r="BK124" s="221">
        <f>SUM(BK125:BK134)</f>
        <v>0</v>
      </c>
    </row>
    <row r="125" s="2" customFormat="1" ht="24.15" customHeight="1">
      <c r="A125" s="36"/>
      <c r="B125" s="37"/>
      <c r="C125" s="224" t="s">
        <v>83</v>
      </c>
      <c r="D125" s="224" t="s">
        <v>143</v>
      </c>
      <c r="E125" s="225" t="s">
        <v>271</v>
      </c>
      <c r="F125" s="226" t="s">
        <v>272</v>
      </c>
      <c r="G125" s="227" t="s">
        <v>273</v>
      </c>
      <c r="H125" s="228">
        <v>0.79800000000000004</v>
      </c>
      <c r="I125" s="229"/>
      <c r="J125" s="230">
        <f>ROUND(I125*H125,2)</f>
        <v>0</v>
      </c>
      <c r="K125" s="226" t="s">
        <v>147</v>
      </c>
      <c r="L125" s="42"/>
      <c r="M125" s="231" t="s">
        <v>1</v>
      </c>
      <c r="N125" s="232" t="s">
        <v>44</v>
      </c>
      <c r="O125" s="89"/>
      <c r="P125" s="233">
        <f>O125*H125</f>
        <v>0</v>
      </c>
      <c r="Q125" s="233">
        <v>0</v>
      </c>
      <c r="R125" s="233">
        <f>Q125*H125</f>
        <v>0</v>
      </c>
      <c r="S125" s="233">
        <v>0</v>
      </c>
      <c r="T125" s="234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35" t="s">
        <v>148</v>
      </c>
      <c r="AT125" s="235" t="s">
        <v>143</v>
      </c>
      <c r="AU125" s="235" t="s">
        <v>87</v>
      </c>
      <c r="AY125" s="15" t="s">
        <v>141</v>
      </c>
      <c r="BE125" s="236">
        <f>IF(N125="základní",J125,0)</f>
        <v>0</v>
      </c>
      <c r="BF125" s="236">
        <f>IF(N125="snížená",J125,0)</f>
        <v>0</v>
      </c>
      <c r="BG125" s="236">
        <f>IF(N125="zákl. přenesená",J125,0)</f>
        <v>0</v>
      </c>
      <c r="BH125" s="236">
        <f>IF(N125="sníž. přenesená",J125,0)</f>
        <v>0</v>
      </c>
      <c r="BI125" s="236">
        <f>IF(N125="nulová",J125,0)</f>
        <v>0</v>
      </c>
      <c r="BJ125" s="15" t="s">
        <v>83</v>
      </c>
      <c r="BK125" s="236">
        <f>ROUND(I125*H125,2)</f>
        <v>0</v>
      </c>
      <c r="BL125" s="15" t="s">
        <v>148</v>
      </c>
      <c r="BM125" s="235" t="s">
        <v>293</v>
      </c>
    </row>
    <row r="126" s="13" customFormat="1">
      <c r="A126" s="13"/>
      <c r="B126" s="237"/>
      <c r="C126" s="238"/>
      <c r="D126" s="239" t="s">
        <v>150</v>
      </c>
      <c r="E126" s="240" t="s">
        <v>1</v>
      </c>
      <c r="F126" s="241" t="s">
        <v>275</v>
      </c>
      <c r="G126" s="238"/>
      <c r="H126" s="242">
        <v>0.79800000000000004</v>
      </c>
      <c r="I126" s="243"/>
      <c r="J126" s="238"/>
      <c r="K126" s="238"/>
      <c r="L126" s="244"/>
      <c r="M126" s="245"/>
      <c r="N126" s="246"/>
      <c r="O126" s="246"/>
      <c r="P126" s="246"/>
      <c r="Q126" s="246"/>
      <c r="R126" s="246"/>
      <c r="S126" s="246"/>
      <c r="T126" s="247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8" t="s">
        <v>150</v>
      </c>
      <c r="AU126" s="248" t="s">
        <v>87</v>
      </c>
      <c r="AV126" s="13" t="s">
        <v>87</v>
      </c>
      <c r="AW126" s="13" t="s">
        <v>34</v>
      </c>
      <c r="AX126" s="13" t="s">
        <v>83</v>
      </c>
      <c r="AY126" s="248" t="s">
        <v>141</v>
      </c>
    </row>
    <row r="127" s="2" customFormat="1" ht="24.15" customHeight="1">
      <c r="A127" s="36"/>
      <c r="B127" s="37"/>
      <c r="C127" s="224" t="s">
        <v>87</v>
      </c>
      <c r="D127" s="224" t="s">
        <v>143</v>
      </c>
      <c r="E127" s="225" t="s">
        <v>276</v>
      </c>
      <c r="F127" s="226" t="s">
        <v>277</v>
      </c>
      <c r="G127" s="227" t="s">
        <v>166</v>
      </c>
      <c r="H127" s="228">
        <v>30</v>
      </c>
      <c r="I127" s="229"/>
      <c r="J127" s="230">
        <f>ROUND(I127*H127,2)</f>
        <v>0</v>
      </c>
      <c r="K127" s="226" t="s">
        <v>147</v>
      </c>
      <c r="L127" s="42"/>
      <c r="M127" s="231" t="s">
        <v>1</v>
      </c>
      <c r="N127" s="232" t="s">
        <v>44</v>
      </c>
      <c r="O127" s="89"/>
      <c r="P127" s="233">
        <f>O127*H127</f>
        <v>0</v>
      </c>
      <c r="Q127" s="233">
        <v>0</v>
      </c>
      <c r="R127" s="233">
        <f>Q127*H127</f>
        <v>0</v>
      </c>
      <c r="S127" s="233">
        <v>0</v>
      </c>
      <c r="T127" s="234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35" t="s">
        <v>148</v>
      </c>
      <c r="AT127" s="235" t="s">
        <v>143</v>
      </c>
      <c r="AU127" s="235" t="s">
        <v>87</v>
      </c>
      <c r="AY127" s="15" t="s">
        <v>141</v>
      </c>
      <c r="BE127" s="236">
        <f>IF(N127="základní",J127,0)</f>
        <v>0</v>
      </c>
      <c r="BF127" s="236">
        <f>IF(N127="snížená",J127,0)</f>
        <v>0</v>
      </c>
      <c r="BG127" s="236">
        <f>IF(N127="zákl. přenesená",J127,0)</f>
        <v>0</v>
      </c>
      <c r="BH127" s="236">
        <f>IF(N127="sníž. přenesená",J127,0)</f>
        <v>0</v>
      </c>
      <c r="BI127" s="236">
        <f>IF(N127="nulová",J127,0)</f>
        <v>0</v>
      </c>
      <c r="BJ127" s="15" t="s">
        <v>83</v>
      </c>
      <c r="BK127" s="236">
        <f>ROUND(I127*H127,2)</f>
        <v>0</v>
      </c>
      <c r="BL127" s="15" t="s">
        <v>148</v>
      </c>
      <c r="BM127" s="235" t="s">
        <v>294</v>
      </c>
    </row>
    <row r="128" s="13" customFormat="1">
      <c r="A128" s="13"/>
      <c r="B128" s="237"/>
      <c r="C128" s="238"/>
      <c r="D128" s="239" t="s">
        <v>150</v>
      </c>
      <c r="E128" s="240" t="s">
        <v>1</v>
      </c>
      <c r="F128" s="241" t="s">
        <v>279</v>
      </c>
      <c r="G128" s="238"/>
      <c r="H128" s="242">
        <v>30</v>
      </c>
      <c r="I128" s="243"/>
      <c r="J128" s="238"/>
      <c r="K128" s="238"/>
      <c r="L128" s="244"/>
      <c r="M128" s="245"/>
      <c r="N128" s="246"/>
      <c r="O128" s="246"/>
      <c r="P128" s="246"/>
      <c r="Q128" s="246"/>
      <c r="R128" s="246"/>
      <c r="S128" s="246"/>
      <c r="T128" s="247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8" t="s">
        <v>150</v>
      </c>
      <c r="AU128" s="248" t="s">
        <v>87</v>
      </c>
      <c r="AV128" s="13" t="s">
        <v>87</v>
      </c>
      <c r="AW128" s="13" t="s">
        <v>34</v>
      </c>
      <c r="AX128" s="13" t="s">
        <v>83</v>
      </c>
      <c r="AY128" s="248" t="s">
        <v>141</v>
      </c>
    </row>
    <row r="129" s="2" customFormat="1" ht="14.4" customHeight="1">
      <c r="A129" s="36"/>
      <c r="B129" s="37"/>
      <c r="C129" s="224" t="s">
        <v>156</v>
      </c>
      <c r="D129" s="224" t="s">
        <v>143</v>
      </c>
      <c r="E129" s="225" t="s">
        <v>240</v>
      </c>
      <c r="F129" s="226" t="s">
        <v>241</v>
      </c>
      <c r="G129" s="227" t="s">
        <v>172</v>
      </c>
      <c r="H129" s="228">
        <v>7.5</v>
      </c>
      <c r="I129" s="229"/>
      <c r="J129" s="230">
        <f>ROUND(I129*H129,2)</f>
        <v>0</v>
      </c>
      <c r="K129" s="226" t="s">
        <v>147</v>
      </c>
      <c r="L129" s="42"/>
      <c r="M129" s="231" t="s">
        <v>1</v>
      </c>
      <c r="N129" s="232" t="s">
        <v>44</v>
      </c>
      <c r="O129" s="89"/>
      <c r="P129" s="233">
        <f>O129*H129</f>
        <v>0</v>
      </c>
      <c r="Q129" s="233">
        <v>0</v>
      </c>
      <c r="R129" s="233">
        <f>Q129*H129</f>
        <v>0</v>
      </c>
      <c r="S129" s="233">
        <v>0</v>
      </c>
      <c r="T129" s="234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35" t="s">
        <v>148</v>
      </c>
      <c r="AT129" s="235" t="s">
        <v>143</v>
      </c>
      <c r="AU129" s="235" t="s">
        <v>87</v>
      </c>
      <c r="AY129" s="15" t="s">
        <v>141</v>
      </c>
      <c r="BE129" s="236">
        <f>IF(N129="základní",J129,0)</f>
        <v>0</v>
      </c>
      <c r="BF129" s="236">
        <f>IF(N129="snížená",J129,0)</f>
        <v>0</v>
      </c>
      <c r="BG129" s="236">
        <f>IF(N129="zákl. přenesená",J129,0)</f>
        <v>0</v>
      </c>
      <c r="BH129" s="236">
        <f>IF(N129="sníž. přenesená",J129,0)</f>
        <v>0</v>
      </c>
      <c r="BI129" s="236">
        <f>IF(N129="nulová",J129,0)</f>
        <v>0</v>
      </c>
      <c r="BJ129" s="15" t="s">
        <v>83</v>
      </c>
      <c r="BK129" s="236">
        <f>ROUND(I129*H129,2)</f>
        <v>0</v>
      </c>
      <c r="BL129" s="15" t="s">
        <v>148</v>
      </c>
      <c r="BM129" s="235" t="s">
        <v>295</v>
      </c>
    </row>
    <row r="130" s="13" customFormat="1">
      <c r="A130" s="13"/>
      <c r="B130" s="237"/>
      <c r="C130" s="238"/>
      <c r="D130" s="239" t="s">
        <v>150</v>
      </c>
      <c r="E130" s="240" t="s">
        <v>1</v>
      </c>
      <c r="F130" s="241" t="s">
        <v>281</v>
      </c>
      <c r="G130" s="238"/>
      <c r="H130" s="242">
        <v>7.5</v>
      </c>
      <c r="I130" s="243"/>
      <c r="J130" s="238"/>
      <c r="K130" s="238"/>
      <c r="L130" s="244"/>
      <c r="M130" s="245"/>
      <c r="N130" s="246"/>
      <c r="O130" s="246"/>
      <c r="P130" s="246"/>
      <c r="Q130" s="246"/>
      <c r="R130" s="246"/>
      <c r="S130" s="246"/>
      <c r="T130" s="247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8" t="s">
        <v>150</v>
      </c>
      <c r="AU130" s="248" t="s">
        <v>87</v>
      </c>
      <c r="AV130" s="13" t="s">
        <v>87</v>
      </c>
      <c r="AW130" s="13" t="s">
        <v>34</v>
      </c>
      <c r="AX130" s="13" t="s">
        <v>83</v>
      </c>
      <c r="AY130" s="248" t="s">
        <v>141</v>
      </c>
    </row>
    <row r="131" s="2" customFormat="1" ht="14.4" customHeight="1">
      <c r="A131" s="36"/>
      <c r="B131" s="37"/>
      <c r="C131" s="224" t="s">
        <v>148</v>
      </c>
      <c r="D131" s="224" t="s">
        <v>143</v>
      </c>
      <c r="E131" s="225" t="s">
        <v>245</v>
      </c>
      <c r="F131" s="226" t="s">
        <v>246</v>
      </c>
      <c r="G131" s="227" t="s">
        <v>172</v>
      </c>
      <c r="H131" s="228">
        <v>7.5</v>
      </c>
      <c r="I131" s="229"/>
      <c r="J131" s="230">
        <f>ROUND(I131*H131,2)</f>
        <v>0</v>
      </c>
      <c r="K131" s="226" t="s">
        <v>147</v>
      </c>
      <c r="L131" s="42"/>
      <c r="M131" s="231" t="s">
        <v>1</v>
      </c>
      <c r="N131" s="232" t="s">
        <v>44</v>
      </c>
      <c r="O131" s="89"/>
      <c r="P131" s="233">
        <f>O131*H131</f>
        <v>0</v>
      </c>
      <c r="Q131" s="233">
        <v>0</v>
      </c>
      <c r="R131" s="233">
        <f>Q131*H131</f>
        <v>0</v>
      </c>
      <c r="S131" s="233">
        <v>0</v>
      </c>
      <c r="T131" s="234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35" t="s">
        <v>148</v>
      </c>
      <c r="AT131" s="235" t="s">
        <v>143</v>
      </c>
      <c r="AU131" s="235" t="s">
        <v>87</v>
      </c>
      <c r="AY131" s="15" t="s">
        <v>141</v>
      </c>
      <c r="BE131" s="236">
        <f>IF(N131="základní",J131,0)</f>
        <v>0</v>
      </c>
      <c r="BF131" s="236">
        <f>IF(N131="snížená",J131,0)</f>
        <v>0</v>
      </c>
      <c r="BG131" s="236">
        <f>IF(N131="zákl. přenesená",J131,0)</f>
        <v>0</v>
      </c>
      <c r="BH131" s="236">
        <f>IF(N131="sníž. přenesená",J131,0)</f>
        <v>0</v>
      </c>
      <c r="BI131" s="236">
        <f>IF(N131="nulová",J131,0)</f>
        <v>0</v>
      </c>
      <c r="BJ131" s="15" t="s">
        <v>83</v>
      </c>
      <c r="BK131" s="236">
        <f>ROUND(I131*H131,2)</f>
        <v>0</v>
      </c>
      <c r="BL131" s="15" t="s">
        <v>148</v>
      </c>
      <c r="BM131" s="235" t="s">
        <v>296</v>
      </c>
    </row>
    <row r="132" s="13" customFormat="1">
      <c r="A132" s="13"/>
      <c r="B132" s="237"/>
      <c r="C132" s="238"/>
      <c r="D132" s="239" t="s">
        <v>150</v>
      </c>
      <c r="E132" s="240" t="s">
        <v>1</v>
      </c>
      <c r="F132" s="241" t="s">
        <v>283</v>
      </c>
      <c r="G132" s="238"/>
      <c r="H132" s="242">
        <v>7.5</v>
      </c>
      <c r="I132" s="243"/>
      <c r="J132" s="238"/>
      <c r="K132" s="238"/>
      <c r="L132" s="244"/>
      <c r="M132" s="245"/>
      <c r="N132" s="246"/>
      <c r="O132" s="246"/>
      <c r="P132" s="246"/>
      <c r="Q132" s="246"/>
      <c r="R132" s="246"/>
      <c r="S132" s="246"/>
      <c r="T132" s="24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8" t="s">
        <v>150</v>
      </c>
      <c r="AU132" s="248" t="s">
        <v>87</v>
      </c>
      <c r="AV132" s="13" t="s">
        <v>87</v>
      </c>
      <c r="AW132" s="13" t="s">
        <v>34</v>
      </c>
      <c r="AX132" s="13" t="s">
        <v>83</v>
      </c>
      <c r="AY132" s="248" t="s">
        <v>141</v>
      </c>
    </row>
    <row r="133" s="2" customFormat="1" ht="24.15" customHeight="1">
      <c r="A133" s="36"/>
      <c r="B133" s="37"/>
      <c r="C133" s="224" t="s">
        <v>169</v>
      </c>
      <c r="D133" s="224" t="s">
        <v>143</v>
      </c>
      <c r="E133" s="225" t="s">
        <v>250</v>
      </c>
      <c r="F133" s="226" t="s">
        <v>251</v>
      </c>
      <c r="G133" s="227" t="s">
        <v>172</v>
      </c>
      <c r="H133" s="228">
        <v>22.5</v>
      </c>
      <c r="I133" s="229"/>
      <c r="J133" s="230">
        <f>ROUND(I133*H133,2)</f>
        <v>0</v>
      </c>
      <c r="K133" s="226" t="s">
        <v>147</v>
      </c>
      <c r="L133" s="42"/>
      <c r="M133" s="231" t="s">
        <v>1</v>
      </c>
      <c r="N133" s="232" t="s">
        <v>44</v>
      </c>
      <c r="O133" s="89"/>
      <c r="P133" s="233">
        <f>O133*H133</f>
        <v>0</v>
      </c>
      <c r="Q133" s="233">
        <v>0</v>
      </c>
      <c r="R133" s="233">
        <f>Q133*H133</f>
        <v>0</v>
      </c>
      <c r="S133" s="233">
        <v>0</v>
      </c>
      <c r="T133" s="234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35" t="s">
        <v>148</v>
      </c>
      <c r="AT133" s="235" t="s">
        <v>143</v>
      </c>
      <c r="AU133" s="235" t="s">
        <v>87</v>
      </c>
      <c r="AY133" s="15" t="s">
        <v>141</v>
      </c>
      <c r="BE133" s="236">
        <f>IF(N133="základní",J133,0)</f>
        <v>0</v>
      </c>
      <c r="BF133" s="236">
        <f>IF(N133="snížená",J133,0)</f>
        <v>0</v>
      </c>
      <c r="BG133" s="236">
        <f>IF(N133="zákl. přenesená",J133,0)</f>
        <v>0</v>
      </c>
      <c r="BH133" s="236">
        <f>IF(N133="sníž. přenesená",J133,0)</f>
        <v>0</v>
      </c>
      <c r="BI133" s="236">
        <f>IF(N133="nulová",J133,0)</f>
        <v>0</v>
      </c>
      <c r="BJ133" s="15" t="s">
        <v>83</v>
      </c>
      <c r="BK133" s="236">
        <f>ROUND(I133*H133,2)</f>
        <v>0</v>
      </c>
      <c r="BL133" s="15" t="s">
        <v>148</v>
      </c>
      <c r="BM133" s="235" t="s">
        <v>297</v>
      </c>
    </row>
    <row r="134" s="13" customFormat="1">
      <c r="A134" s="13"/>
      <c r="B134" s="237"/>
      <c r="C134" s="238"/>
      <c r="D134" s="239" t="s">
        <v>150</v>
      </c>
      <c r="E134" s="240" t="s">
        <v>1</v>
      </c>
      <c r="F134" s="241" t="s">
        <v>285</v>
      </c>
      <c r="G134" s="238"/>
      <c r="H134" s="242">
        <v>22.5</v>
      </c>
      <c r="I134" s="243"/>
      <c r="J134" s="238"/>
      <c r="K134" s="238"/>
      <c r="L134" s="244"/>
      <c r="M134" s="265"/>
      <c r="N134" s="266"/>
      <c r="O134" s="266"/>
      <c r="P134" s="266"/>
      <c r="Q134" s="266"/>
      <c r="R134" s="266"/>
      <c r="S134" s="266"/>
      <c r="T134" s="267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8" t="s">
        <v>150</v>
      </c>
      <c r="AU134" s="248" t="s">
        <v>87</v>
      </c>
      <c r="AV134" s="13" t="s">
        <v>87</v>
      </c>
      <c r="AW134" s="13" t="s">
        <v>34</v>
      </c>
      <c r="AX134" s="13" t="s">
        <v>83</v>
      </c>
      <c r="AY134" s="248" t="s">
        <v>141</v>
      </c>
    </row>
    <row r="135" s="2" customFormat="1" ht="6.96" customHeight="1">
      <c r="A135" s="36"/>
      <c r="B135" s="64"/>
      <c r="C135" s="65"/>
      <c r="D135" s="65"/>
      <c r="E135" s="65"/>
      <c r="F135" s="65"/>
      <c r="G135" s="65"/>
      <c r="H135" s="65"/>
      <c r="I135" s="65"/>
      <c r="J135" s="65"/>
      <c r="K135" s="65"/>
      <c r="L135" s="42"/>
      <c r="M135" s="36"/>
      <c r="O135" s="36"/>
      <c r="P135" s="36"/>
      <c r="Q135" s="36"/>
      <c r="R135" s="36"/>
      <c r="S135" s="36"/>
      <c r="T135" s="36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</row>
  </sheetData>
  <sheetProtection sheet="1" autoFilter="0" formatColumns="0" formatRows="0" objects="1" scenarios="1" spinCount="100000" saltValue="2FBq+Mor8y7C6ftl2WojJlywsLVrrkFtyx8ZcyVdgjmyWErXc6kl4sKQj4HeW7PbpoyCHPoq1yeCZID4suzGOA==" hashValue="nSTeNc7d2TufNokG2mA/ZNgZzblxBa10seONtEABZkN72Uxqk9PtTmtoVGGW+2/4fu3ZZjnl2XYRs3Ja2ztB0g==" algorithmName="SHA-512" password="A780"/>
  <autoFilter ref="C121:K13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102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87</v>
      </c>
    </row>
    <row r="4" s="1" customFormat="1" ht="24.96" customHeight="1">
      <c r="B4" s="18"/>
      <c r="D4" s="146" t="s">
        <v>112</v>
      </c>
      <c r="L4" s="18"/>
      <c r="M4" s="14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8" t="s">
        <v>16</v>
      </c>
      <c r="L6" s="18"/>
    </row>
    <row r="7" s="1" customFormat="1" ht="16.5" customHeight="1">
      <c r="B7" s="18"/>
      <c r="E7" s="149" t="str">
        <f>'Rekapitulace stavby'!K6</f>
        <v>Prorierozní meze Čechyně</v>
      </c>
      <c r="F7" s="148"/>
      <c r="G7" s="148"/>
      <c r="H7" s="148"/>
      <c r="L7" s="18"/>
    </row>
    <row r="8" s="2" customFormat="1" ht="12" customHeight="1">
      <c r="A8" s="36"/>
      <c r="B8" s="42"/>
      <c r="C8" s="36"/>
      <c r="D8" s="148" t="s">
        <v>113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50" t="s">
        <v>298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48" t="s">
        <v>18</v>
      </c>
      <c r="E11" s="36"/>
      <c r="F11" s="139" t="s">
        <v>19</v>
      </c>
      <c r="G11" s="36"/>
      <c r="H11" s="36"/>
      <c r="I11" s="148" t="s">
        <v>20</v>
      </c>
      <c r="J11" s="139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48" t="s">
        <v>22</v>
      </c>
      <c r="E12" s="36"/>
      <c r="F12" s="139" t="s">
        <v>23</v>
      </c>
      <c r="G12" s="36"/>
      <c r="H12" s="36"/>
      <c r="I12" s="148" t="s">
        <v>24</v>
      </c>
      <c r="J12" s="151" t="str">
        <f>'Rekapitulace stavby'!AN8</f>
        <v>11.9.2020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8" t="s">
        <v>26</v>
      </c>
      <c r="E14" s="36"/>
      <c r="F14" s="36"/>
      <c r="G14" s="36"/>
      <c r="H14" s="36"/>
      <c r="I14" s="148" t="s">
        <v>27</v>
      </c>
      <c r="J14" s="139" t="s">
        <v>1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9" t="s">
        <v>28</v>
      </c>
      <c r="F15" s="36"/>
      <c r="G15" s="36"/>
      <c r="H15" s="36"/>
      <c r="I15" s="148" t="s">
        <v>29</v>
      </c>
      <c r="J15" s="139" t="s">
        <v>1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48" t="s">
        <v>30</v>
      </c>
      <c r="E17" s="36"/>
      <c r="F17" s="36"/>
      <c r="G17" s="36"/>
      <c r="H17" s="36"/>
      <c r="I17" s="148" t="s">
        <v>27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9"/>
      <c r="G18" s="139"/>
      <c r="H18" s="139"/>
      <c r="I18" s="148" t="s">
        <v>29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48" t="s">
        <v>32</v>
      </c>
      <c r="E20" s="36"/>
      <c r="F20" s="36"/>
      <c r="G20" s="36"/>
      <c r="H20" s="36"/>
      <c r="I20" s="148" t="s">
        <v>27</v>
      </c>
      <c r="J20" s="139" t="s">
        <v>1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9" t="s">
        <v>33</v>
      </c>
      <c r="F21" s="36"/>
      <c r="G21" s="36"/>
      <c r="H21" s="36"/>
      <c r="I21" s="148" t="s">
        <v>29</v>
      </c>
      <c r="J21" s="139" t="s">
        <v>1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48" t="s">
        <v>35</v>
      </c>
      <c r="E23" s="36"/>
      <c r="F23" s="36"/>
      <c r="G23" s="36"/>
      <c r="H23" s="36"/>
      <c r="I23" s="148" t="s">
        <v>27</v>
      </c>
      <c r="J23" s="139" t="s">
        <v>1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9" t="s">
        <v>36</v>
      </c>
      <c r="F24" s="36"/>
      <c r="G24" s="36"/>
      <c r="H24" s="36"/>
      <c r="I24" s="148" t="s">
        <v>29</v>
      </c>
      <c r="J24" s="139" t="s">
        <v>1</v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48" t="s">
        <v>37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59.25" customHeight="1">
      <c r="A27" s="152"/>
      <c r="B27" s="153"/>
      <c r="C27" s="152"/>
      <c r="D27" s="152"/>
      <c r="E27" s="154" t="s">
        <v>116</v>
      </c>
      <c r="F27" s="154"/>
      <c r="G27" s="154"/>
      <c r="H27" s="154"/>
      <c r="I27" s="152"/>
      <c r="J27" s="152"/>
      <c r="K27" s="152"/>
      <c r="L27" s="155"/>
      <c r="S27" s="152"/>
      <c r="T27" s="152"/>
      <c r="U27" s="152"/>
      <c r="V27" s="152"/>
      <c r="W27" s="152"/>
      <c r="X27" s="152"/>
      <c r="Y27" s="152"/>
      <c r="Z27" s="152"/>
      <c r="AA27" s="152"/>
      <c r="AB27" s="152"/>
      <c r="AC27" s="152"/>
      <c r="AD27" s="152"/>
      <c r="AE27" s="152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56"/>
      <c r="E29" s="156"/>
      <c r="F29" s="156"/>
      <c r="G29" s="156"/>
      <c r="H29" s="156"/>
      <c r="I29" s="156"/>
      <c r="J29" s="156"/>
      <c r="K29" s="156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57" t="s">
        <v>39</v>
      </c>
      <c r="E30" s="36"/>
      <c r="F30" s="36"/>
      <c r="G30" s="36"/>
      <c r="H30" s="36"/>
      <c r="I30" s="36"/>
      <c r="J30" s="158">
        <f>ROUND(J120,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9" t="s">
        <v>41</v>
      </c>
      <c r="G32" s="36"/>
      <c r="H32" s="36"/>
      <c r="I32" s="159" t="s">
        <v>40</v>
      </c>
      <c r="J32" s="159" t="s">
        <v>42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60" t="s">
        <v>43</v>
      </c>
      <c r="E33" s="148" t="s">
        <v>44</v>
      </c>
      <c r="F33" s="161">
        <f>ROUND((SUM(BE120:BE165)),  2)</f>
        <v>0</v>
      </c>
      <c r="G33" s="36"/>
      <c r="H33" s="36"/>
      <c r="I33" s="162">
        <v>0.20999999999999999</v>
      </c>
      <c r="J33" s="161">
        <f>ROUND(((SUM(BE120:BE165))*I33),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48" t="s">
        <v>45</v>
      </c>
      <c r="F34" s="161">
        <f>ROUND((SUM(BF120:BF165)),  2)</f>
        <v>0</v>
      </c>
      <c r="G34" s="36"/>
      <c r="H34" s="36"/>
      <c r="I34" s="162">
        <v>0.14999999999999999</v>
      </c>
      <c r="J34" s="161">
        <f>ROUND(((SUM(BF120:BF165))*I34),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48" t="s">
        <v>46</v>
      </c>
      <c r="F35" s="161">
        <f>ROUND((SUM(BG120:BG165)),  2)</f>
        <v>0</v>
      </c>
      <c r="G35" s="36"/>
      <c r="H35" s="36"/>
      <c r="I35" s="162">
        <v>0.20999999999999999</v>
      </c>
      <c r="J35" s="161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48" t="s">
        <v>47</v>
      </c>
      <c r="F36" s="161">
        <f>ROUND((SUM(BH120:BH165)),  2)</f>
        <v>0</v>
      </c>
      <c r="G36" s="36"/>
      <c r="H36" s="36"/>
      <c r="I36" s="162">
        <v>0.14999999999999999</v>
      </c>
      <c r="J36" s="161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48</v>
      </c>
      <c r="F37" s="161">
        <f>ROUND((SUM(BI120:BI165)),  2)</f>
        <v>0</v>
      </c>
      <c r="G37" s="36"/>
      <c r="H37" s="36"/>
      <c r="I37" s="162">
        <v>0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63"/>
      <c r="D39" s="164" t="s">
        <v>49</v>
      </c>
      <c r="E39" s="165"/>
      <c r="F39" s="165"/>
      <c r="G39" s="166" t="s">
        <v>50</v>
      </c>
      <c r="H39" s="167" t="s">
        <v>51</v>
      </c>
      <c r="I39" s="165"/>
      <c r="J39" s="168">
        <f>SUM(J30:J37)</f>
        <v>0</v>
      </c>
      <c r="K39" s="169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70" t="s">
        <v>52</v>
      </c>
      <c r="E50" s="171"/>
      <c r="F50" s="171"/>
      <c r="G50" s="170" t="s">
        <v>53</v>
      </c>
      <c r="H50" s="171"/>
      <c r="I50" s="171"/>
      <c r="J50" s="171"/>
      <c r="K50" s="171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54</v>
      </c>
      <c r="E61" s="173"/>
      <c r="F61" s="174" t="s">
        <v>55</v>
      </c>
      <c r="G61" s="172" t="s">
        <v>54</v>
      </c>
      <c r="H61" s="173"/>
      <c r="I61" s="173"/>
      <c r="J61" s="175" t="s">
        <v>55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70" t="s">
        <v>56</v>
      </c>
      <c r="E65" s="176"/>
      <c r="F65" s="176"/>
      <c r="G65" s="170" t="s">
        <v>57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54</v>
      </c>
      <c r="E76" s="173"/>
      <c r="F76" s="174" t="s">
        <v>55</v>
      </c>
      <c r="G76" s="172" t="s">
        <v>54</v>
      </c>
      <c r="H76" s="173"/>
      <c r="I76" s="173"/>
      <c r="J76" s="175" t="s">
        <v>55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117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1" t="str">
        <f>E7</f>
        <v>Prorierozní meze Čechyně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113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7 - SO4.1 Realizace opatření ZM7 pozemek č. 2569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22</v>
      </c>
      <c r="D89" s="38"/>
      <c r="E89" s="38"/>
      <c r="F89" s="25" t="str">
        <f>F12</f>
        <v>k. ú. Čechyně</v>
      </c>
      <c r="G89" s="38"/>
      <c r="H89" s="38"/>
      <c r="I89" s="30" t="s">
        <v>24</v>
      </c>
      <c r="J89" s="77" t="str">
        <f>IF(J12="","",J12)</f>
        <v>11.9.2020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40.05" customHeight="1">
      <c r="A91" s="36"/>
      <c r="B91" s="37"/>
      <c r="C91" s="30" t="s">
        <v>26</v>
      </c>
      <c r="D91" s="38"/>
      <c r="E91" s="38"/>
      <c r="F91" s="25" t="str">
        <f>E15</f>
        <v>Město Rousínov, Sušilovo náměstí 84/56 PSČ 683 01</v>
      </c>
      <c r="G91" s="38"/>
      <c r="H91" s="38"/>
      <c r="I91" s="30" t="s">
        <v>32</v>
      </c>
      <c r="J91" s="34" t="str">
        <f>E21</f>
        <v>Ing. Michal Kovář Ph. D, Halasova 995 Tišnov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25.65" customHeight="1">
      <c r="A92" s="36"/>
      <c r="B92" s="37"/>
      <c r="C92" s="30" t="s">
        <v>30</v>
      </c>
      <c r="D92" s="38"/>
      <c r="E92" s="38"/>
      <c r="F92" s="25" t="str">
        <f>IF(E18="","",E18)</f>
        <v>Vyplň údaj</v>
      </c>
      <c r="G92" s="38"/>
      <c r="H92" s="38"/>
      <c r="I92" s="30" t="s">
        <v>35</v>
      </c>
      <c r="J92" s="34" t="str">
        <f>E24</f>
        <v>Ing. Michal Kovář Ph. D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82" t="s">
        <v>118</v>
      </c>
      <c r="D94" s="183"/>
      <c r="E94" s="183"/>
      <c r="F94" s="183"/>
      <c r="G94" s="183"/>
      <c r="H94" s="183"/>
      <c r="I94" s="183"/>
      <c r="J94" s="184" t="s">
        <v>119</v>
      </c>
      <c r="K94" s="183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85" t="s">
        <v>120</v>
      </c>
      <c r="D96" s="38"/>
      <c r="E96" s="38"/>
      <c r="F96" s="38"/>
      <c r="G96" s="38"/>
      <c r="H96" s="38"/>
      <c r="I96" s="38"/>
      <c r="J96" s="108">
        <f>J120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121</v>
      </c>
    </row>
    <row r="97" s="9" customFormat="1" ht="24.96" customHeight="1">
      <c r="A97" s="9"/>
      <c r="B97" s="186"/>
      <c r="C97" s="187"/>
      <c r="D97" s="188" t="s">
        <v>122</v>
      </c>
      <c r="E97" s="189"/>
      <c r="F97" s="189"/>
      <c r="G97" s="189"/>
      <c r="H97" s="189"/>
      <c r="I97" s="189"/>
      <c r="J97" s="190">
        <f>J121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31"/>
      <c r="D98" s="193" t="s">
        <v>123</v>
      </c>
      <c r="E98" s="194"/>
      <c r="F98" s="194"/>
      <c r="G98" s="194"/>
      <c r="H98" s="194"/>
      <c r="I98" s="194"/>
      <c r="J98" s="195">
        <f>J122</f>
        <v>0</v>
      </c>
      <c r="K98" s="131"/>
      <c r="L98" s="19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2"/>
      <c r="C99" s="131"/>
      <c r="D99" s="193" t="s">
        <v>124</v>
      </c>
      <c r="E99" s="194"/>
      <c r="F99" s="194"/>
      <c r="G99" s="194"/>
      <c r="H99" s="194"/>
      <c r="I99" s="194"/>
      <c r="J99" s="195">
        <f>J161</f>
        <v>0</v>
      </c>
      <c r="K99" s="131"/>
      <c r="L99" s="19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86"/>
      <c r="C100" s="187"/>
      <c r="D100" s="188" t="s">
        <v>125</v>
      </c>
      <c r="E100" s="189"/>
      <c r="F100" s="189"/>
      <c r="G100" s="189"/>
      <c r="H100" s="189"/>
      <c r="I100" s="189"/>
      <c r="J100" s="190">
        <f>J163</f>
        <v>0</v>
      </c>
      <c r="K100" s="187"/>
      <c r="L100" s="19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6"/>
      <c r="B101" s="37"/>
      <c r="C101" s="38"/>
      <c r="D101" s="38"/>
      <c r="E101" s="38"/>
      <c r="F101" s="38"/>
      <c r="G101" s="38"/>
      <c r="H101" s="38"/>
      <c r="I101" s="38"/>
      <c r="J101" s="38"/>
      <c r="K101" s="38"/>
      <c r="L101" s="61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2" s="2" customFormat="1" ht="6.96" customHeight="1">
      <c r="A102" s="36"/>
      <c r="B102" s="64"/>
      <c r="C102" s="65"/>
      <c r="D102" s="65"/>
      <c r="E102" s="65"/>
      <c r="F102" s="65"/>
      <c r="G102" s="65"/>
      <c r="H102" s="65"/>
      <c r="I102" s="65"/>
      <c r="J102" s="65"/>
      <c r="K102" s="65"/>
      <c r="L102" s="61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6" s="2" customFormat="1" ht="6.96" customHeight="1">
      <c r="A106" s="36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24.96" customHeight="1">
      <c r="A107" s="36"/>
      <c r="B107" s="37"/>
      <c r="C107" s="21" t="s">
        <v>126</v>
      </c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6.96" customHeight="1">
      <c r="A108" s="36"/>
      <c r="B108" s="37"/>
      <c r="C108" s="38"/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2" customHeight="1">
      <c r="A109" s="36"/>
      <c r="B109" s="37"/>
      <c r="C109" s="30" t="s">
        <v>16</v>
      </c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6.5" customHeight="1">
      <c r="A110" s="36"/>
      <c r="B110" s="37"/>
      <c r="C110" s="38"/>
      <c r="D110" s="38"/>
      <c r="E110" s="181" t="str">
        <f>E7</f>
        <v>Prorierozní meze Čechyně</v>
      </c>
      <c r="F110" s="30"/>
      <c r="G110" s="30"/>
      <c r="H110" s="30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113</v>
      </c>
      <c r="D111" s="38"/>
      <c r="E111" s="38"/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6.5" customHeight="1">
      <c r="A112" s="36"/>
      <c r="B112" s="37"/>
      <c r="C112" s="38"/>
      <c r="D112" s="38"/>
      <c r="E112" s="74" t="str">
        <f>E9</f>
        <v>7 - SO4.1 Realizace opatření ZM7 pozemek č. 2569</v>
      </c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37"/>
      <c r="C113" s="38"/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22</v>
      </c>
      <c r="D114" s="38"/>
      <c r="E114" s="38"/>
      <c r="F114" s="25" t="str">
        <f>F12</f>
        <v>k. ú. Čechyně</v>
      </c>
      <c r="G114" s="38"/>
      <c r="H114" s="38"/>
      <c r="I114" s="30" t="s">
        <v>24</v>
      </c>
      <c r="J114" s="77" t="str">
        <f>IF(J12="","",J12)</f>
        <v>11.9.2020</v>
      </c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40.05" customHeight="1">
      <c r="A116" s="36"/>
      <c r="B116" s="37"/>
      <c r="C116" s="30" t="s">
        <v>26</v>
      </c>
      <c r="D116" s="38"/>
      <c r="E116" s="38"/>
      <c r="F116" s="25" t="str">
        <f>E15</f>
        <v>Město Rousínov, Sušilovo náměstí 84/56 PSČ 683 01</v>
      </c>
      <c r="G116" s="38"/>
      <c r="H116" s="38"/>
      <c r="I116" s="30" t="s">
        <v>32</v>
      </c>
      <c r="J116" s="34" t="str">
        <f>E21</f>
        <v>Ing. Michal Kovář Ph. D, Halasova 995 Tišnov</v>
      </c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25.65" customHeight="1">
      <c r="A117" s="36"/>
      <c r="B117" s="37"/>
      <c r="C117" s="30" t="s">
        <v>30</v>
      </c>
      <c r="D117" s="38"/>
      <c r="E117" s="38"/>
      <c r="F117" s="25" t="str">
        <f>IF(E18="","",E18)</f>
        <v>Vyplň údaj</v>
      </c>
      <c r="G117" s="38"/>
      <c r="H117" s="38"/>
      <c r="I117" s="30" t="s">
        <v>35</v>
      </c>
      <c r="J117" s="34" t="str">
        <f>E24</f>
        <v>Ing. Michal Kovář Ph. D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0.32" customHeight="1">
      <c r="A118" s="36"/>
      <c r="B118" s="37"/>
      <c r="C118" s="38"/>
      <c r="D118" s="38"/>
      <c r="E118" s="38"/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11" customFormat="1" ht="29.28" customHeight="1">
      <c r="A119" s="197"/>
      <c r="B119" s="198"/>
      <c r="C119" s="199" t="s">
        <v>127</v>
      </c>
      <c r="D119" s="200" t="s">
        <v>64</v>
      </c>
      <c r="E119" s="200" t="s">
        <v>60</v>
      </c>
      <c r="F119" s="200" t="s">
        <v>61</v>
      </c>
      <c r="G119" s="200" t="s">
        <v>128</v>
      </c>
      <c r="H119" s="200" t="s">
        <v>129</v>
      </c>
      <c r="I119" s="200" t="s">
        <v>130</v>
      </c>
      <c r="J119" s="200" t="s">
        <v>119</v>
      </c>
      <c r="K119" s="201" t="s">
        <v>131</v>
      </c>
      <c r="L119" s="202"/>
      <c r="M119" s="98" t="s">
        <v>1</v>
      </c>
      <c r="N119" s="99" t="s">
        <v>43</v>
      </c>
      <c r="O119" s="99" t="s">
        <v>132</v>
      </c>
      <c r="P119" s="99" t="s">
        <v>133</v>
      </c>
      <c r="Q119" s="99" t="s">
        <v>134</v>
      </c>
      <c r="R119" s="99" t="s">
        <v>135</v>
      </c>
      <c r="S119" s="99" t="s">
        <v>136</v>
      </c>
      <c r="T119" s="100" t="s">
        <v>137</v>
      </c>
      <c r="U119" s="197"/>
      <c r="V119" s="197"/>
      <c r="W119" s="197"/>
      <c r="X119" s="197"/>
      <c r="Y119" s="197"/>
      <c r="Z119" s="197"/>
      <c r="AA119" s="197"/>
      <c r="AB119" s="197"/>
      <c r="AC119" s="197"/>
      <c r="AD119" s="197"/>
      <c r="AE119" s="197"/>
    </row>
    <row r="120" s="2" customFormat="1" ht="22.8" customHeight="1">
      <c r="A120" s="36"/>
      <c r="B120" s="37"/>
      <c r="C120" s="105" t="s">
        <v>138</v>
      </c>
      <c r="D120" s="38"/>
      <c r="E120" s="38"/>
      <c r="F120" s="38"/>
      <c r="G120" s="38"/>
      <c r="H120" s="38"/>
      <c r="I120" s="38"/>
      <c r="J120" s="203">
        <f>BK120</f>
        <v>0</v>
      </c>
      <c r="K120" s="38"/>
      <c r="L120" s="42"/>
      <c r="M120" s="101"/>
      <c r="N120" s="204"/>
      <c r="O120" s="102"/>
      <c r="P120" s="205">
        <f>P121+P163</f>
        <v>0</v>
      </c>
      <c r="Q120" s="102"/>
      <c r="R120" s="205">
        <f>R121+R163</f>
        <v>2.8866800000000001</v>
      </c>
      <c r="S120" s="102"/>
      <c r="T120" s="206">
        <f>T121+T163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5" t="s">
        <v>78</v>
      </c>
      <c r="AU120" s="15" t="s">
        <v>121</v>
      </c>
      <c r="BK120" s="207">
        <f>BK121+BK163</f>
        <v>0</v>
      </c>
    </row>
    <row r="121" s="12" customFormat="1" ht="25.92" customHeight="1">
      <c r="A121" s="12"/>
      <c r="B121" s="208"/>
      <c r="C121" s="209"/>
      <c r="D121" s="210" t="s">
        <v>78</v>
      </c>
      <c r="E121" s="211" t="s">
        <v>139</v>
      </c>
      <c r="F121" s="211" t="s">
        <v>140</v>
      </c>
      <c r="G121" s="209"/>
      <c r="H121" s="209"/>
      <c r="I121" s="212"/>
      <c r="J121" s="213">
        <f>BK121</f>
        <v>0</v>
      </c>
      <c r="K121" s="209"/>
      <c r="L121" s="214"/>
      <c r="M121" s="215"/>
      <c r="N121" s="216"/>
      <c r="O121" s="216"/>
      <c r="P121" s="217">
        <f>P122+P161</f>
        <v>0</v>
      </c>
      <c r="Q121" s="216"/>
      <c r="R121" s="217">
        <f>R122+R161</f>
        <v>2.8866800000000001</v>
      </c>
      <c r="S121" s="216"/>
      <c r="T121" s="218">
        <f>T122+T161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9" t="s">
        <v>83</v>
      </c>
      <c r="AT121" s="220" t="s">
        <v>78</v>
      </c>
      <c r="AU121" s="220" t="s">
        <v>79</v>
      </c>
      <c r="AY121" s="219" t="s">
        <v>141</v>
      </c>
      <c r="BK121" s="221">
        <f>BK122+BK161</f>
        <v>0</v>
      </c>
    </row>
    <row r="122" s="12" customFormat="1" ht="22.8" customHeight="1">
      <c r="A122" s="12"/>
      <c r="B122" s="208"/>
      <c r="C122" s="209"/>
      <c r="D122" s="210" t="s">
        <v>78</v>
      </c>
      <c r="E122" s="222" t="s">
        <v>83</v>
      </c>
      <c r="F122" s="222" t="s">
        <v>142</v>
      </c>
      <c r="G122" s="209"/>
      <c r="H122" s="209"/>
      <c r="I122" s="212"/>
      <c r="J122" s="223">
        <f>BK122</f>
        <v>0</v>
      </c>
      <c r="K122" s="209"/>
      <c r="L122" s="214"/>
      <c r="M122" s="215"/>
      <c r="N122" s="216"/>
      <c r="O122" s="216"/>
      <c r="P122" s="217">
        <f>SUM(P123:P160)</f>
        <v>0</v>
      </c>
      <c r="Q122" s="216"/>
      <c r="R122" s="217">
        <f>SUM(R123:R160)</f>
        <v>2.8866800000000001</v>
      </c>
      <c r="S122" s="216"/>
      <c r="T122" s="218">
        <f>SUM(T123:T160)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9" t="s">
        <v>83</v>
      </c>
      <c r="AT122" s="220" t="s">
        <v>78</v>
      </c>
      <c r="AU122" s="220" t="s">
        <v>83</v>
      </c>
      <c r="AY122" s="219" t="s">
        <v>141</v>
      </c>
      <c r="BK122" s="221">
        <f>SUM(BK123:BK160)</f>
        <v>0</v>
      </c>
    </row>
    <row r="123" s="2" customFormat="1" ht="49.05" customHeight="1">
      <c r="A123" s="36"/>
      <c r="B123" s="37"/>
      <c r="C123" s="224" t="s">
        <v>83</v>
      </c>
      <c r="D123" s="224" t="s">
        <v>143</v>
      </c>
      <c r="E123" s="225" t="s">
        <v>144</v>
      </c>
      <c r="F123" s="226" t="s">
        <v>145</v>
      </c>
      <c r="G123" s="227" t="s">
        <v>146</v>
      </c>
      <c r="H123" s="228">
        <v>3453</v>
      </c>
      <c r="I123" s="229"/>
      <c r="J123" s="230">
        <f>ROUND(I123*H123,2)</f>
        <v>0</v>
      </c>
      <c r="K123" s="226" t="s">
        <v>147</v>
      </c>
      <c r="L123" s="42"/>
      <c r="M123" s="231" t="s">
        <v>1</v>
      </c>
      <c r="N123" s="232" t="s">
        <v>44</v>
      </c>
      <c r="O123" s="89"/>
      <c r="P123" s="233">
        <f>O123*H123</f>
        <v>0</v>
      </c>
      <c r="Q123" s="233">
        <v>0</v>
      </c>
      <c r="R123" s="233">
        <f>Q123*H123</f>
        <v>0</v>
      </c>
      <c r="S123" s="233">
        <v>0</v>
      </c>
      <c r="T123" s="234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35" t="s">
        <v>148</v>
      </c>
      <c r="AT123" s="235" t="s">
        <v>143</v>
      </c>
      <c r="AU123" s="235" t="s">
        <v>87</v>
      </c>
      <c r="AY123" s="15" t="s">
        <v>141</v>
      </c>
      <c r="BE123" s="236">
        <f>IF(N123="základní",J123,0)</f>
        <v>0</v>
      </c>
      <c r="BF123" s="236">
        <f>IF(N123="snížená",J123,0)</f>
        <v>0</v>
      </c>
      <c r="BG123" s="236">
        <f>IF(N123="zákl. přenesená",J123,0)</f>
        <v>0</v>
      </c>
      <c r="BH123" s="236">
        <f>IF(N123="sníž. přenesená",J123,0)</f>
        <v>0</v>
      </c>
      <c r="BI123" s="236">
        <f>IF(N123="nulová",J123,0)</f>
        <v>0</v>
      </c>
      <c r="BJ123" s="15" t="s">
        <v>83</v>
      </c>
      <c r="BK123" s="236">
        <f>ROUND(I123*H123,2)</f>
        <v>0</v>
      </c>
      <c r="BL123" s="15" t="s">
        <v>148</v>
      </c>
      <c r="BM123" s="235" t="s">
        <v>299</v>
      </c>
    </row>
    <row r="124" s="13" customFormat="1">
      <c r="A124" s="13"/>
      <c r="B124" s="237"/>
      <c r="C124" s="238"/>
      <c r="D124" s="239" t="s">
        <v>150</v>
      </c>
      <c r="E124" s="240" t="s">
        <v>1</v>
      </c>
      <c r="F124" s="241" t="s">
        <v>300</v>
      </c>
      <c r="G124" s="238"/>
      <c r="H124" s="242">
        <v>3453</v>
      </c>
      <c r="I124" s="243"/>
      <c r="J124" s="238"/>
      <c r="K124" s="238"/>
      <c r="L124" s="244"/>
      <c r="M124" s="245"/>
      <c r="N124" s="246"/>
      <c r="O124" s="246"/>
      <c r="P124" s="246"/>
      <c r="Q124" s="246"/>
      <c r="R124" s="246"/>
      <c r="S124" s="246"/>
      <c r="T124" s="247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8" t="s">
        <v>150</v>
      </c>
      <c r="AU124" s="248" t="s">
        <v>87</v>
      </c>
      <c r="AV124" s="13" t="s">
        <v>87</v>
      </c>
      <c r="AW124" s="13" t="s">
        <v>34</v>
      </c>
      <c r="AX124" s="13" t="s">
        <v>83</v>
      </c>
      <c r="AY124" s="248" t="s">
        <v>141</v>
      </c>
    </row>
    <row r="125" s="2" customFormat="1" ht="24.15" customHeight="1">
      <c r="A125" s="36"/>
      <c r="B125" s="37"/>
      <c r="C125" s="224" t="s">
        <v>87</v>
      </c>
      <c r="D125" s="224" t="s">
        <v>143</v>
      </c>
      <c r="E125" s="225" t="s">
        <v>152</v>
      </c>
      <c r="F125" s="226" t="s">
        <v>153</v>
      </c>
      <c r="G125" s="227" t="s">
        <v>146</v>
      </c>
      <c r="H125" s="228">
        <v>3453</v>
      </c>
      <c r="I125" s="229"/>
      <c r="J125" s="230">
        <f>ROUND(I125*H125,2)</f>
        <v>0</v>
      </c>
      <c r="K125" s="226" t="s">
        <v>147</v>
      </c>
      <c r="L125" s="42"/>
      <c r="M125" s="231" t="s">
        <v>1</v>
      </c>
      <c r="N125" s="232" t="s">
        <v>44</v>
      </c>
      <c r="O125" s="89"/>
      <c r="P125" s="233">
        <f>O125*H125</f>
        <v>0</v>
      </c>
      <c r="Q125" s="233">
        <v>0</v>
      </c>
      <c r="R125" s="233">
        <f>Q125*H125</f>
        <v>0</v>
      </c>
      <c r="S125" s="233">
        <v>0</v>
      </c>
      <c r="T125" s="234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35" t="s">
        <v>148</v>
      </c>
      <c r="AT125" s="235" t="s">
        <v>143</v>
      </c>
      <c r="AU125" s="235" t="s">
        <v>87</v>
      </c>
      <c r="AY125" s="15" t="s">
        <v>141</v>
      </c>
      <c r="BE125" s="236">
        <f>IF(N125="základní",J125,0)</f>
        <v>0</v>
      </c>
      <c r="BF125" s="236">
        <f>IF(N125="snížená",J125,0)</f>
        <v>0</v>
      </c>
      <c r="BG125" s="236">
        <f>IF(N125="zákl. přenesená",J125,0)</f>
        <v>0</v>
      </c>
      <c r="BH125" s="236">
        <f>IF(N125="sníž. přenesená",J125,0)</f>
        <v>0</v>
      </c>
      <c r="BI125" s="236">
        <f>IF(N125="nulová",J125,0)</f>
        <v>0</v>
      </c>
      <c r="BJ125" s="15" t="s">
        <v>83</v>
      </c>
      <c r="BK125" s="236">
        <f>ROUND(I125*H125,2)</f>
        <v>0</v>
      </c>
      <c r="BL125" s="15" t="s">
        <v>148</v>
      </c>
      <c r="BM125" s="235" t="s">
        <v>301</v>
      </c>
    </row>
    <row r="126" s="13" customFormat="1">
      <c r="A126" s="13"/>
      <c r="B126" s="237"/>
      <c r="C126" s="238"/>
      <c r="D126" s="239" t="s">
        <v>150</v>
      </c>
      <c r="E126" s="240" t="s">
        <v>1</v>
      </c>
      <c r="F126" s="241" t="s">
        <v>302</v>
      </c>
      <c r="G126" s="238"/>
      <c r="H126" s="242">
        <v>3453</v>
      </c>
      <c r="I126" s="243"/>
      <c r="J126" s="238"/>
      <c r="K126" s="238"/>
      <c r="L126" s="244"/>
      <c r="M126" s="245"/>
      <c r="N126" s="246"/>
      <c r="O126" s="246"/>
      <c r="P126" s="246"/>
      <c r="Q126" s="246"/>
      <c r="R126" s="246"/>
      <c r="S126" s="246"/>
      <c r="T126" s="247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8" t="s">
        <v>150</v>
      </c>
      <c r="AU126" s="248" t="s">
        <v>87</v>
      </c>
      <c r="AV126" s="13" t="s">
        <v>87</v>
      </c>
      <c r="AW126" s="13" t="s">
        <v>34</v>
      </c>
      <c r="AX126" s="13" t="s">
        <v>83</v>
      </c>
      <c r="AY126" s="248" t="s">
        <v>141</v>
      </c>
    </row>
    <row r="127" s="2" customFormat="1" ht="14.4" customHeight="1">
      <c r="A127" s="36"/>
      <c r="B127" s="37"/>
      <c r="C127" s="249" t="s">
        <v>156</v>
      </c>
      <c r="D127" s="249" t="s">
        <v>157</v>
      </c>
      <c r="E127" s="250" t="s">
        <v>158</v>
      </c>
      <c r="F127" s="251" t="s">
        <v>159</v>
      </c>
      <c r="G127" s="252" t="s">
        <v>160</v>
      </c>
      <c r="H127" s="253">
        <v>103.59</v>
      </c>
      <c r="I127" s="254"/>
      <c r="J127" s="255">
        <f>ROUND(I127*H127,2)</f>
        <v>0</v>
      </c>
      <c r="K127" s="251" t="s">
        <v>1</v>
      </c>
      <c r="L127" s="256"/>
      <c r="M127" s="257" t="s">
        <v>1</v>
      </c>
      <c r="N127" s="258" t="s">
        <v>44</v>
      </c>
      <c r="O127" s="89"/>
      <c r="P127" s="233">
        <f>O127*H127</f>
        <v>0</v>
      </c>
      <c r="Q127" s="233">
        <v>0</v>
      </c>
      <c r="R127" s="233">
        <f>Q127*H127</f>
        <v>0</v>
      </c>
      <c r="S127" s="233">
        <v>0</v>
      </c>
      <c r="T127" s="234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35" t="s">
        <v>161</v>
      </c>
      <c r="AT127" s="235" t="s">
        <v>157</v>
      </c>
      <c r="AU127" s="235" t="s">
        <v>87</v>
      </c>
      <c r="AY127" s="15" t="s">
        <v>141</v>
      </c>
      <c r="BE127" s="236">
        <f>IF(N127="základní",J127,0)</f>
        <v>0</v>
      </c>
      <c r="BF127" s="236">
        <f>IF(N127="snížená",J127,0)</f>
        <v>0</v>
      </c>
      <c r="BG127" s="236">
        <f>IF(N127="zákl. přenesená",J127,0)</f>
        <v>0</v>
      </c>
      <c r="BH127" s="236">
        <f>IF(N127="sníž. přenesená",J127,0)</f>
        <v>0</v>
      </c>
      <c r="BI127" s="236">
        <f>IF(N127="nulová",J127,0)</f>
        <v>0</v>
      </c>
      <c r="BJ127" s="15" t="s">
        <v>83</v>
      </c>
      <c r="BK127" s="236">
        <f>ROUND(I127*H127,2)</f>
        <v>0</v>
      </c>
      <c r="BL127" s="15" t="s">
        <v>148</v>
      </c>
      <c r="BM127" s="235" t="s">
        <v>303</v>
      </c>
    </row>
    <row r="128" s="13" customFormat="1">
      <c r="A128" s="13"/>
      <c r="B128" s="237"/>
      <c r="C128" s="238"/>
      <c r="D128" s="239" t="s">
        <v>150</v>
      </c>
      <c r="E128" s="240" t="s">
        <v>1</v>
      </c>
      <c r="F128" s="241" t="s">
        <v>304</v>
      </c>
      <c r="G128" s="238"/>
      <c r="H128" s="242">
        <v>103.59</v>
      </c>
      <c r="I128" s="243"/>
      <c r="J128" s="238"/>
      <c r="K128" s="238"/>
      <c r="L128" s="244"/>
      <c r="M128" s="245"/>
      <c r="N128" s="246"/>
      <c r="O128" s="246"/>
      <c r="P128" s="246"/>
      <c r="Q128" s="246"/>
      <c r="R128" s="246"/>
      <c r="S128" s="246"/>
      <c r="T128" s="247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8" t="s">
        <v>150</v>
      </c>
      <c r="AU128" s="248" t="s">
        <v>87</v>
      </c>
      <c r="AV128" s="13" t="s">
        <v>87</v>
      </c>
      <c r="AW128" s="13" t="s">
        <v>34</v>
      </c>
      <c r="AX128" s="13" t="s">
        <v>83</v>
      </c>
      <c r="AY128" s="248" t="s">
        <v>141</v>
      </c>
    </row>
    <row r="129" s="2" customFormat="1" ht="37.8" customHeight="1">
      <c r="A129" s="36"/>
      <c r="B129" s="37"/>
      <c r="C129" s="224" t="s">
        <v>148</v>
      </c>
      <c r="D129" s="224" t="s">
        <v>143</v>
      </c>
      <c r="E129" s="225" t="s">
        <v>164</v>
      </c>
      <c r="F129" s="226" t="s">
        <v>165</v>
      </c>
      <c r="G129" s="227" t="s">
        <v>166</v>
      </c>
      <c r="H129" s="228">
        <v>32</v>
      </c>
      <c r="I129" s="229"/>
      <c r="J129" s="230">
        <f>ROUND(I129*H129,2)</f>
        <v>0</v>
      </c>
      <c r="K129" s="226" t="s">
        <v>147</v>
      </c>
      <c r="L129" s="42"/>
      <c r="M129" s="231" t="s">
        <v>1</v>
      </c>
      <c r="N129" s="232" t="s">
        <v>44</v>
      </c>
      <c r="O129" s="89"/>
      <c r="P129" s="233">
        <f>O129*H129</f>
        <v>0</v>
      </c>
      <c r="Q129" s="233">
        <v>0</v>
      </c>
      <c r="R129" s="233">
        <f>Q129*H129</f>
        <v>0</v>
      </c>
      <c r="S129" s="233">
        <v>0</v>
      </c>
      <c r="T129" s="234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35" t="s">
        <v>148</v>
      </c>
      <c r="AT129" s="235" t="s">
        <v>143</v>
      </c>
      <c r="AU129" s="235" t="s">
        <v>87</v>
      </c>
      <c r="AY129" s="15" t="s">
        <v>141</v>
      </c>
      <c r="BE129" s="236">
        <f>IF(N129="základní",J129,0)</f>
        <v>0</v>
      </c>
      <c r="BF129" s="236">
        <f>IF(N129="snížená",J129,0)</f>
        <v>0</v>
      </c>
      <c r="BG129" s="236">
        <f>IF(N129="zákl. přenesená",J129,0)</f>
        <v>0</v>
      </c>
      <c r="BH129" s="236">
        <f>IF(N129="sníž. přenesená",J129,0)</f>
        <v>0</v>
      </c>
      <c r="BI129" s="236">
        <f>IF(N129="nulová",J129,0)</f>
        <v>0</v>
      </c>
      <c r="BJ129" s="15" t="s">
        <v>83</v>
      </c>
      <c r="BK129" s="236">
        <f>ROUND(I129*H129,2)</f>
        <v>0</v>
      </c>
      <c r="BL129" s="15" t="s">
        <v>148</v>
      </c>
      <c r="BM129" s="235" t="s">
        <v>305</v>
      </c>
    </row>
    <row r="130" s="13" customFormat="1">
      <c r="A130" s="13"/>
      <c r="B130" s="237"/>
      <c r="C130" s="238"/>
      <c r="D130" s="239" t="s">
        <v>150</v>
      </c>
      <c r="E130" s="240" t="s">
        <v>1</v>
      </c>
      <c r="F130" s="241" t="s">
        <v>306</v>
      </c>
      <c r="G130" s="238"/>
      <c r="H130" s="242">
        <v>32</v>
      </c>
      <c r="I130" s="243"/>
      <c r="J130" s="238"/>
      <c r="K130" s="238"/>
      <c r="L130" s="244"/>
      <c r="M130" s="245"/>
      <c r="N130" s="246"/>
      <c r="O130" s="246"/>
      <c r="P130" s="246"/>
      <c r="Q130" s="246"/>
      <c r="R130" s="246"/>
      <c r="S130" s="246"/>
      <c r="T130" s="247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8" t="s">
        <v>150</v>
      </c>
      <c r="AU130" s="248" t="s">
        <v>87</v>
      </c>
      <c r="AV130" s="13" t="s">
        <v>87</v>
      </c>
      <c r="AW130" s="13" t="s">
        <v>34</v>
      </c>
      <c r="AX130" s="13" t="s">
        <v>83</v>
      </c>
      <c r="AY130" s="248" t="s">
        <v>141</v>
      </c>
    </row>
    <row r="131" s="2" customFormat="1" ht="14.4" customHeight="1">
      <c r="A131" s="36"/>
      <c r="B131" s="37"/>
      <c r="C131" s="249" t="s">
        <v>169</v>
      </c>
      <c r="D131" s="249" t="s">
        <v>157</v>
      </c>
      <c r="E131" s="250" t="s">
        <v>170</v>
      </c>
      <c r="F131" s="251" t="s">
        <v>171</v>
      </c>
      <c r="G131" s="252" t="s">
        <v>172</v>
      </c>
      <c r="H131" s="253">
        <v>3.2000000000000002</v>
      </c>
      <c r="I131" s="254"/>
      <c r="J131" s="255">
        <f>ROUND(I131*H131,2)</f>
        <v>0</v>
      </c>
      <c r="K131" s="251" t="s">
        <v>147</v>
      </c>
      <c r="L131" s="256"/>
      <c r="M131" s="257" t="s">
        <v>1</v>
      </c>
      <c r="N131" s="258" t="s">
        <v>44</v>
      </c>
      <c r="O131" s="89"/>
      <c r="P131" s="233">
        <f>O131*H131</f>
        <v>0</v>
      </c>
      <c r="Q131" s="233">
        <v>0.22</v>
      </c>
      <c r="R131" s="233">
        <f>Q131*H131</f>
        <v>0.70400000000000007</v>
      </c>
      <c r="S131" s="233">
        <v>0</v>
      </c>
      <c r="T131" s="234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35" t="s">
        <v>161</v>
      </c>
      <c r="AT131" s="235" t="s">
        <v>157</v>
      </c>
      <c r="AU131" s="235" t="s">
        <v>87</v>
      </c>
      <c r="AY131" s="15" t="s">
        <v>141</v>
      </c>
      <c r="BE131" s="236">
        <f>IF(N131="základní",J131,0)</f>
        <v>0</v>
      </c>
      <c r="BF131" s="236">
        <f>IF(N131="snížená",J131,0)</f>
        <v>0</v>
      </c>
      <c r="BG131" s="236">
        <f>IF(N131="zákl. přenesená",J131,0)</f>
        <v>0</v>
      </c>
      <c r="BH131" s="236">
        <f>IF(N131="sníž. přenesená",J131,0)</f>
        <v>0</v>
      </c>
      <c r="BI131" s="236">
        <f>IF(N131="nulová",J131,0)</f>
        <v>0</v>
      </c>
      <c r="BJ131" s="15" t="s">
        <v>83</v>
      </c>
      <c r="BK131" s="236">
        <f>ROUND(I131*H131,2)</f>
        <v>0</v>
      </c>
      <c r="BL131" s="15" t="s">
        <v>148</v>
      </c>
      <c r="BM131" s="235" t="s">
        <v>307</v>
      </c>
    </row>
    <row r="132" s="2" customFormat="1" ht="37.8" customHeight="1">
      <c r="A132" s="36"/>
      <c r="B132" s="37"/>
      <c r="C132" s="224" t="s">
        <v>175</v>
      </c>
      <c r="D132" s="224" t="s">
        <v>143</v>
      </c>
      <c r="E132" s="225" t="s">
        <v>176</v>
      </c>
      <c r="F132" s="226" t="s">
        <v>177</v>
      </c>
      <c r="G132" s="227" t="s">
        <v>166</v>
      </c>
      <c r="H132" s="228">
        <v>32</v>
      </c>
      <c r="I132" s="229"/>
      <c r="J132" s="230">
        <f>ROUND(I132*H132,2)</f>
        <v>0</v>
      </c>
      <c r="K132" s="226" t="s">
        <v>147</v>
      </c>
      <c r="L132" s="42"/>
      <c r="M132" s="231" t="s">
        <v>1</v>
      </c>
      <c r="N132" s="232" t="s">
        <v>44</v>
      </c>
      <c r="O132" s="89"/>
      <c r="P132" s="233">
        <f>O132*H132</f>
        <v>0</v>
      </c>
      <c r="Q132" s="233">
        <v>0</v>
      </c>
      <c r="R132" s="233">
        <f>Q132*H132</f>
        <v>0</v>
      </c>
      <c r="S132" s="233">
        <v>0</v>
      </c>
      <c r="T132" s="234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35" t="s">
        <v>148</v>
      </c>
      <c r="AT132" s="235" t="s">
        <v>143</v>
      </c>
      <c r="AU132" s="235" t="s">
        <v>87</v>
      </c>
      <c r="AY132" s="15" t="s">
        <v>141</v>
      </c>
      <c r="BE132" s="236">
        <f>IF(N132="základní",J132,0)</f>
        <v>0</v>
      </c>
      <c r="BF132" s="236">
        <f>IF(N132="snížená",J132,0)</f>
        <v>0</v>
      </c>
      <c r="BG132" s="236">
        <f>IF(N132="zákl. přenesená",J132,0)</f>
        <v>0</v>
      </c>
      <c r="BH132" s="236">
        <f>IF(N132="sníž. přenesená",J132,0)</f>
        <v>0</v>
      </c>
      <c r="BI132" s="236">
        <f>IF(N132="nulová",J132,0)</f>
        <v>0</v>
      </c>
      <c r="BJ132" s="15" t="s">
        <v>83</v>
      </c>
      <c r="BK132" s="236">
        <f>ROUND(I132*H132,2)</f>
        <v>0</v>
      </c>
      <c r="BL132" s="15" t="s">
        <v>148</v>
      </c>
      <c r="BM132" s="235" t="s">
        <v>308</v>
      </c>
    </row>
    <row r="133" s="13" customFormat="1">
      <c r="A133" s="13"/>
      <c r="B133" s="237"/>
      <c r="C133" s="238"/>
      <c r="D133" s="239" t="s">
        <v>150</v>
      </c>
      <c r="E133" s="240" t="s">
        <v>1</v>
      </c>
      <c r="F133" s="241" t="s">
        <v>309</v>
      </c>
      <c r="G133" s="238"/>
      <c r="H133" s="242">
        <v>32</v>
      </c>
      <c r="I133" s="243"/>
      <c r="J133" s="238"/>
      <c r="K133" s="238"/>
      <c r="L133" s="244"/>
      <c r="M133" s="245"/>
      <c r="N133" s="246"/>
      <c r="O133" s="246"/>
      <c r="P133" s="246"/>
      <c r="Q133" s="246"/>
      <c r="R133" s="246"/>
      <c r="S133" s="246"/>
      <c r="T133" s="247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8" t="s">
        <v>150</v>
      </c>
      <c r="AU133" s="248" t="s">
        <v>87</v>
      </c>
      <c r="AV133" s="13" t="s">
        <v>87</v>
      </c>
      <c r="AW133" s="13" t="s">
        <v>34</v>
      </c>
      <c r="AX133" s="13" t="s">
        <v>83</v>
      </c>
      <c r="AY133" s="248" t="s">
        <v>141</v>
      </c>
    </row>
    <row r="134" s="2" customFormat="1" ht="24.15" customHeight="1">
      <c r="A134" s="36"/>
      <c r="B134" s="37"/>
      <c r="C134" s="249" t="s">
        <v>100</v>
      </c>
      <c r="D134" s="249" t="s">
        <v>157</v>
      </c>
      <c r="E134" s="250" t="s">
        <v>179</v>
      </c>
      <c r="F134" s="251" t="s">
        <v>180</v>
      </c>
      <c r="G134" s="252" t="s">
        <v>181</v>
      </c>
      <c r="H134" s="253">
        <v>10</v>
      </c>
      <c r="I134" s="254"/>
      <c r="J134" s="255">
        <f>ROUND(I134*H134,2)</f>
        <v>0</v>
      </c>
      <c r="K134" s="251" t="s">
        <v>1</v>
      </c>
      <c r="L134" s="256"/>
      <c r="M134" s="257" t="s">
        <v>1</v>
      </c>
      <c r="N134" s="258" t="s">
        <v>44</v>
      </c>
      <c r="O134" s="89"/>
      <c r="P134" s="233">
        <f>O134*H134</f>
        <v>0</v>
      </c>
      <c r="Q134" s="233">
        <v>0.027</v>
      </c>
      <c r="R134" s="233">
        <f>Q134*H134</f>
        <v>0.27000000000000002</v>
      </c>
      <c r="S134" s="233">
        <v>0</v>
      </c>
      <c r="T134" s="234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35" t="s">
        <v>161</v>
      </c>
      <c r="AT134" s="235" t="s">
        <v>157</v>
      </c>
      <c r="AU134" s="235" t="s">
        <v>87</v>
      </c>
      <c r="AY134" s="15" t="s">
        <v>141</v>
      </c>
      <c r="BE134" s="236">
        <f>IF(N134="základní",J134,0)</f>
        <v>0</v>
      </c>
      <c r="BF134" s="236">
        <f>IF(N134="snížená",J134,0)</f>
        <v>0</v>
      </c>
      <c r="BG134" s="236">
        <f>IF(N134="zákl. přenesená",J134,0)</f>
        <v>0</v>
      </c>
      <c r="BH134" s="236">
        <f>IF(N134="sníž. přenesená",J134,0)</f>
        <v>0</v>
      </c>
      <c r="BI134" s="236">
        <f>IF(N134="nulová",J134,0)</f>
        <v>0</v>
      </c>
      <c r="BJ134" s="15" t="s">
        <v>83</v>
      </c>
      <c r="BK134" s="236">
        <f>ROUND(I134*H134,2)</f>
        <v>0</v>
      </c>
      <c r="BL134" s="15" t="s">
        <v>148</v>
      </c>
      <c r="BM134" s="235" t="s">
        <v>310</v>
      </c>
    </row>
    <row r="135" s="2" customFormat="1" ht="24.15" customHeight="1">
      <c r="A135" s="36"/>
      <c r="B135" s="37"/>
      <c r="C135" s="249" t="s">
        <v>161</v>
      </c>
      <c r="D135" s="249" t="s">
        <v>157</v>
      </c>
      <c r="E135" s="250" t="s">
        <v>183</v>
      </c>
      <c r="F135" s="251" t="s">
        <v>184</v>
      </c>
      <c r="G135" s="252" t="s">
        <v>181</v>
      </c>
      <c r="H135" s="253">
        <v>11</v>
      </c>
      <c r="I135" s="254"/>
      <c r="J135" s="255">
        <f>ROUND(I135*H135,2)</f>
        <v>0</v>
      </c>
      <c r="K135" s="251" t="s">
        <v>1</v>
      </c>
      <c r="L135" s="256"/>
      <c r="M135" s="257" t="s">
        <v>1</v>
      </c>
      <c r="N135" s="258" t="s">
        <v>44</v>
      </c>
      <c r="O135" s="89"/>
      <c r="P135" s="233">
        <f>O135*H135</f>
        <v>0</v>
      </c>
      <c r="Q135" s="233">
        <v>0.027</v>
      </c>
      <c r="R135" s="233">
        <f>Q135*H135</f>
        <v>0.29699999999999999</v>
      </c>
      <c r="S135" s="233">
        <v>0</v>
      </c>
      <c r="T135" s="234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35" t="s">
        <v>161</v>
      </c>
      <c r="AT135" s="235" t="s">
        <v>157</v>
      </c>
      <c r="AU135" s="235" t="s">
        <v>87</v>
      </c>
      <c r="AY135" s="15" t="s">
        <v>141</v>
      </c>
      <c r="BE135" s="236">
        <f>IF(N135="základní",J135,0)</f>
        <v>0</v>
      </c>
      <c r="BF135" s="236">
        <f>IF(N135="snížená",J135,0)</f>
        <v>0</v>
      </c>
      <c r="BG135" s="236">
        <f>IF(N135="zákl. přenesená",J135,0)</f>
        <v>0</v>
      </c>
      <c r="BH135" s="236">
        <f>IF(N135="sníž. přenesená",J135,0)</f>
        <v>0</v>
      </c>
      <c r="BI135" s="236">
        <f>IF(N135="nulová",J135,0)</f>
        <v>0</v>
      </c>
      <c r="BJ135" s="15" t="s">
        <v>83</v>
      </c>
      <c r="BK135" s="236">
        <f>ROUND(I135*H135,2)</f>
        <v>0</v>
      </c>
      <c r="BL135" s="15" t="s">
        <v>148</v>
      </c>
      <c r="BM135" s="235" t="s">
        <v>311</v>
      </c>
    </row>
    <row r="136" s="2" customFormat="1" ht="24.15" customHeight="1">
      <c r="A136" s="36"/>
      <c r="B136" s="37"/>
      <c r="C136" s="249" t="s">
        <v>186</v>
      </c>
      <c r="D136" s="249" t="s">
        <v>157</v>
      </c>
      <c r="E136" s="250" t="s">
        <v>187</v>
      </c>
      <c r="F136" s="251" t="s">
        <v>188</v>
      </c>
      <c r="G136" s="252" t="s">
        <v>181</v>
      </c>
      <c r="H136" s="253">
        <v>11</v>
      </c>
      <c r="I136" s="254"/>
      <c r="J136" s="255">
        <f>ROUND(I136*H136,2)</f>
        <v>0</v>
      </c>
      <c r="K136" s="251" t="s">
        <v>1</v>
      </c>
      <c r="L136" s="256"/>
      <c r="M136" s="257" t="s">
        <v>1</v>
      </c>
      <c r="N136" s="258" t="s">
        <v>44</v>
      </c>
      <c r="O136" s="89"/>
      <c r="P136" s="233">
        <f>O136*H136</f>
        <v>0</v>
      </c>
      <c r="Q136" s="233">
        <v>0.019</v>
      </c>
      <c r="R136" s="233">
        <f>Q136*H136</f>
        <v>0.20899999999999999</v>
      </c>
      <c r="S136" s="233">
        <v>0</v>
      </c>
      <c r="T136" s="234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35" t="s">
        <v>161</v>
      </c>
      <c r="AT136" s="235" t="s">
        <v>157</v>
      </c>
      <c r="AU136" s="235" t="s">
        <v>87</v>
      </c>
      <c r="AY136" s="15" t="s">
        <v>141</v>
      </c>
      <c r="BE136" s="236">
        <f>IF(N136="základní",J136,0)</f>
        <v>0</v>
      </c>
      <c r="BF136" s="236">
        <f>IF(N136="snížená",J136,0)</f>
        <v>0</v>
      </c>
      <c r="BG136" s="236">
        <f>IF(N136="zákl. přenesená",J136,0)</f>
        <v>0</v>
      </c>
      <c r="BH136" s="236">
        <f>IF(N136="sníž. přenesená",J136,0)</f>
        <v>0</v>
      </c>
      <c r="BI136" s="236">
        <f>IF(N136="nulová",J136,0)</f>
        <v>0</v>
      </c>
      <c r="BJ136" s="15" t="s">
        <v>83</v>
      </c>
      <c r="BK136" s="236">
        <f>ROUND(I136*H136,2)</f>
        <v>0</v>
      </c>
      <c r="BL136" s="15" t="s">
        <v>148</v>
      </c>
      <c r="BM136" s="235" t="s">
        <v>312</v>
      </c>
    </row>
    <row r="137" s="2" customFormat="1" ht="14.4" customHeight="1">
      <c r="A137" s="36"/>
      <c r="B137" s="37"/>
      <c r="C137" s="224" t="s">
        <v>190</v>
      </c>
      <c r="D137" s="224" t="s">
        <v>143</v>
      </c>
      <c r="E137" s="225" t="s">
        <v>191</v>
      </c>
      <c r="F137" s="226" t="s">
        <v>192</v>
      </c>
      <c r="G137" s="227" t="s">
        <v>166</v>
      </c>
      <c r="H137" s="228">
        <v>32</v>
      </c>
      <c r="I137" s="229"/>
      <c r="J137" s="230">
        <f>ROUND(I137*H137,2)</f>
        <v>0</v>
      </c>
      <c r="K137" s="226" t="s">
        <v>147</v>
      </c>
      <c r="L137" s="42"/>
      <c r="M137" s="231" t="s">
        <v>1</v>
      </c>
      <c r="N137" s="232" t="s">
        <v>44</v>
      </c>
      <c r="O137" s="89"/>
      <c r="P137" s="233">
        <f>O137*H137</f>
        <v>0</v>
      </c>
      <c r="Q137" s="233">
        <v>6.0000000000000002E-05</v>
      </c>
      <c r="R137" s="233">
        <f>Q137*H137</f>
        <v>0.0019200000000000001</v>
      </c>
      <c r="S137" s="233">
        <v>0</v>
      </c>
      <c r="T137" s="234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35" t="s">
        <v>148</v>
      </c>
      <c r="AT137" s="235" t="s">
        <v>143</v>
      </c>
      <c r="AU137" s="235" t="s">
        <v>87</v>
      </c>
      <c r="AY137" s="15" t="s">
        <v>141</v>
      </c>
      <c r="BE137" s="236">
        <f>IF(N137="základní",J137,0)</f>
        <v>0</v>
      </c>
      <c r="BF137" s="236">
        <f>IF(N137="snížená",J137,0)</f>
        <v>0</v>
      </c>
      <c r="BG137" s="236">
        <f>IF(N137="zákl. přenesená",J137,0)</f>
        <v>0</v>
      </c>
      <c r="BH137" s="236">
        <f>IF(N137="sníž. přenesená",J137,0)</f>
        <v>0</v>
      </c>
      <c r="BI137" s="236">
        <f>IF(N137="nulová",J137,0)</f>
        <v>0</v>
      </c>
      <c r="BJ137" s="15" t="s">
        <v>83</v>
      </c>
      <c r="BK137" s="236">
        <f>ROUND(I137*H137,2)</f>
        <v>0</v>
      </c>
      <c r="BL137" s="15" t="s">
        <v>148</v>
      </c>
      <c r="BM137" s="235" t="s">
        <v>313</v>
      </c>
    </row>
    <row r="138" s="13" customFormat="1">
      <c r="A138" s="13"/>
      <c r="B138" s="237"/>
      <c r="C138" s="238"/>
      <c r="D138" s="239" t="s">
        <v>150</v>
      </c>
      <c r="E138" s="240" t="s">
        <v>1</v>
      </c>
      <c r="F138" s="241" t="s">
        <v>314</v>
      </c>
      <c r="G138" s="238"/>
      <c r="H138" s="242">
        <v>32</v>
      </c>
      <c r="I138" s="243"/>
      <c r="J138" s="238"/>
      <c r="K138" s="238"/>
      <c r="L138" s="244"/>
      <c r="M138" s="245"/>
      <c r="N138" s="246"/>
      <c r="O138" s="246"/>
      <c r="P138" s="246"/>
      <c r="Q138" s="246"/>
      <c r="R138" s="246"/>
      <c r="S138" s="246"/>
      <c r="T138" s="247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8" t="s">
        <v>150</v>
      </c>
      <c r="AU138" s="248" t="s">
        <v>87</v>
      </c>
      <c r="AV138" s="13" t="s">
        <v>87</v>
      </c>
      <c r="AW138" s="13" t="s">
        <v>34</v>
      </c>
      <c r="AX138" s="13" t="s">
        <v>83</v>
      </c>
      <c r="AY138" s="248" t="s">
        <v>141</v>
      </c>
    </row>
    <row r="139" s="2" customFormat="1" ht="14.4" customHeight="1">
      <c r="A139" s="36"/>
      <c r="B139" s="37"/>
      <c r="C139" s="249" t="s">
        <v>195</v>
      </c>
      <c r="D139" s="249" t="s">
        <v>157</v>
      </c>
      <c r="E139" s="250" t="s">
        <v>196</v>
      </c>
      <c r="F139" s="251" t="s">
        <v>197</v>
      </c>
      <c r="G139" s="252" t="s">
        <v>166</v>
      </c>
      <c r="H139" s="253">
        <v>96</v>
      </c>
      <c r="I139" s="254"/>
      <c r="J139" s="255">
        <f>ROUND(I139*H139,2)</f>
        <v>0</v>
      </c>
      <c r="K139" s="251" t="s">
        <v>147</v>
      </c>
      <c r="L139" s="256"/>
      <c r="M139" s="257" t="s">
        <v>1</v>
      </c>
      <c r="N139" s="258" t="s">
        <v>44</v>
      </c>
      <c r="O139" s="89"/>
      <c r="P139" s="233">
        <f>O139*H139</f>
        <v>0</v>
      </c>
      <c r="Q139" s="233">
        <v>0.0058999999999999999</v>
      </c>
      <c r="R139" s="233">
        <f>Q139*H139</f>
        <v>0.56640000000000001</v>
      </c>
      <c r="S139" s="233">
        <v>0</v>
      </c>
      <c r="T139" s="234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35" t="s">
        <v>161</v>
      </c>
      <c r="AT139" s="235" t="s">
        <v>157</v>
      </c>
      <c r="AU139" s="235" t="s">
        <v>87</v>
      </c>
      <c r="AY139" s="15" t="s">
        <v>141</v>
      </c>
      <c r="BE139" s="236">
        <f>IF(N139="základní",J139,0)</f>
        <v>0</v>
      </c>
      <c r="BF139" s="236">
        <f>IF(N139="snížená",J139,0)</f>
        <v>0</v>
      </c>
      <c r="BG139" s="236">
        <f>IF(N139="zákl. přenesená",J139,0)</f>
        <v>0</v>
      </c>
      <c r="BH139" s="236">
        <f>IF(N139="sníž. přenesená",J139,0)</f>
        <v>0</v>
      </c>
      <c r="BI139" s="236">
        <f>IF(N139="nulová",J139,0)</f>
        <v>0</v>
      </c>
      <c r="BJ139" s="15" t="s">
        <v>83</v>
      </c>
      <c r="BK139" s="236">
        <f>ROUND(I139*H139,2)</f>
        <v>0</v>
      </c>
      <c r="BL139" s="15" t="s">
        <v>148</v>
      </c>
      <c r="BM139" s="235" t="s">
        <v>315</v>
      </c>
    </row>
    <row r="140" s="13" customFormat="1">
      <c r="A140" s="13"/>
      <c r="B140" s="237"/>
      <c r="C140" s="238"/>
      <c r="D140" s="239" t="s">
        <v>150</v>
      </c>
      <c r="E140" s="240" t="s">
        <v>1</v>
      </c>
      <c r="F140" s="241" t="s">
        <v>316</v>
      </c>
      <c r="G140" s="238"/>
      <c r="H140" s="242">
        <v>96</v>
      </c>
      <c r="I140" s="243"/>
      <c r="J140" s="238"/>
      <c r="K140" s="238"/>
      <c r="L140" s="244"/>
      <c r="M140" s="245"/>
      <c r="N140" s="246"/>
      <c r="O140" s="246"/>
      <c r="P140" s="246"/>
      <c r="Q140" s="246"/>
      <c r="R140" s="246"/>
      <c r="S140" s="246"/>
      <c r="T140" s="247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8" t="s">
        <v>150</v>
      </c>
      <c r="AU140" s="248" t="s">
        <v>87</v>
      </c>
      <c r="AV140" s="13" t="s">
        <v>87</v>
      </c>
      <c r="AW140" s="13" t="s">
        <v>34</v>
      </c>
      <c r="AX140" s="13" t="s">
        <v>83</v>
      </c>
      <c r="AY140" s="248" t="s">
        <v>141</v>
      </c>
    </row>
    <row r="141" s="2" customFormat="1" ht="24.15" customHeight="1">
      <c r="A141" s="36"/>
      <c r="B141" s="37"/>
      <c r="C141" s="224" t="s">
        <v>200</v>
      </c>
      <c r="D141" s="224" t="s">
        <v>143</v>
      </c>
      <c r="E141" s="225" t="s">
        <v>201</v>
      </c>
      <c r="F141" s="226" t="s">
        <v>202</v>
      </c>
      <c r="G141" s="227" t="s">
        <v>166</v>
      </c>
      <c r="H141" s="228">
        <v>32</v>
      </c>
      <c r="I141" s="229"/>
      <c r="J141" s="230">
        <f>ROUND(I141*H141,2)</f>
        <v>0</v>
      </c>
      <c r="K141" s="226" t="s">
        <v>147</v>
      </c>
      <c r="L141" s="42"/>
      <c r="M141" s="231" t="s">
        <v>1</v>
      </c>
      <c r="N141" s="232" t="s">
        <v>44</v>
      </c>
      <c r="O141" s="89"/>
      <c r="P141" s="233">
        <f>O141*H141</f>
        <v>0</v>
      </c>
      <c r="Q141" s="233">
        <v>0</v>
      </c>
      <c r="R141" s="233">
        <f>Q141*H141</f>
        <v>0</v>
      </c>
      <c r="S141" s="233">
        <v>0</v>
      </c>
      <c r="T141" s="234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35" t="s">
        <v>148</v>
      </c>
      <c r="AT141" s="235" t="s">
        <v>143</v>
      </c>
      <c r="AU141" s="235" t="s">
        <v>87</v>
      </c>
      <c r="AY141" s="15" t="s">
        <v>141</v>
      </c>
      <c r="BE141" s="236">
        <f>IF(N141="základní",J141,0)</f>
        <v>0</v>
      </c>
      <c r="BF141" s="236">
        <f>IF(N141="snížená",J141,0)</f>
        <v>0</v>
      </c>
      <c r="BG141" s="236">
        <f>IF(N141="zákl. přenesená",J141,0)</f>
        <v>0</v>
      </c>
      <c r="BH141" s="236">
        <f>IF(N141="sníž. přenesená",J141,0)</f>
        <v>0</v>
      </c>
      <c r="BI141" s="236">
        <f>IF(N141="nulová",J141,0)</f>
        <v>0</v>
      </c>
      <c r="BJ141" s="15" t="s">
        <v>83</v>
      </c>
      <c r="BK141" s="236">
        <f>ROUND(I141*H141,2)</f>
        <v>0</v>
      </c>
      <c r="BL141" s="15" t="s">
        <v>148</v>
      </c>
      <c r="BM141" s="235" t="s">
        <v>317</v>
      </c>
    </row>
    <row r="142" s="2" customFormat="1" ht="24.15" customHeight="1">
      <c r="A142" s="36"/>
      <c r="B142" s="37"/>
      <c r="C142" s="224" t="s">
        <v>204</v>
      </c>
      <c r="D142" s="224" t="s">
        <v>143</v>
      </c>
      <c r="E142" s="225" t="s">
        <v>205</v>
      </c>
      <c r="F142" s="226" t="s">
        <v>206</v>
      </c>
      <c r="G142" s="227" t="s">
        <v>166</v>
      </c>
      <c r="H142" s="228">
        <v>32</v>
      </c>
      <c r="I142" s="229"/>
      <c r="J142" s="230">
        <f>ROUND(I142*H142,2)</f>
        <v>0</v>
      </c>
      <c r="K142" s="226" t="s">
        <v>147</v>
      </c>
      <c r="L142" s="42"/>
      <c r="M142" s="231" t="s">
        <v>1</v>
      </c>
      <c r="N142" s="232" t="s">
        <v>44</v>
      </c>
      <c r="O142" s="89"/>
      <c r="P142" s="233">
        <f>O142*H142</f>
        <v>0</v>
      </c>
      <c r="Q142" s="233">
        <v>0.0020799999999999998</v>
      </c>
      <c r="R142" s="233">
        <f>Q142*H142</f>
        <v>0.066559999999999994</v>
      </c>
      <c r="S142" s="233">
        <v>0</v>
      </c>
      <c r="T142" s="234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35" t="s">
        <v>148</v>
      </c>
      <c r="AT142" s="235" t="s">
        <v>143</v>
      </c>
      <c r="AU142" s="235" t="s">
        <v>87</v>
      </c>
      <c r="AY142" s="15" t="s">
        <v>141</v>
      </c>
      <c r="BE142" s="236">
        <f>IF(N142="základní",J142,0)</f>
        <v>0</v>
      </c>
      <c r="BF142" s="236">
        <f>IF(N142="snížená",J142,0)</f>
        <v>0</v>
      </c>
      <c r="BG142" s="236">
        <f>IF(N142="zákl. přenesená",J142,0)</f>
        <v>0</v>
      </c>
      <c r="BH142" s="236">
        <f>IF(N142="sníž. přenesená",J142,0)</f>
        <v>0</v>
      </c>
      <c r="BI142" s="236">
        <f>IF(N142="nulová",J142,0)</f>
        <v>0</v>
      </c>
      <c r="BJ142" s="15" t="s">
        <v>83</v>
      </c>
      <c r="BK142" s="236">
        <f>ROUND(I142*H142,2)</f>
        <v>0</v>
      </c>
      <c r="BL142" s="15" t="s">
        <v>148</v>
      </c>
      <c r="BM142" s="235" t="s">
        <v>318</v>
      </c>
    </row>
    <row r="143" s="2" customFormat="1" ht="37.8" customHeight="1">
      <c r="A143" s="36"/>
      <c r="B143" s="37"/>
      <c r="C143" s="224" t="s">
        <v>208</v>
      </c>
      <c r="D143" s="224" t="s">
        <v>143</v>
      </c>
      <c r="E143" s="225" t="s">
        <v>209</v>
      </c>
      <c r="F143" s="226" t="s">
        <v>210</v>
      </c>
      <c r="G143" s="227" t="s">
        <v>166</v>
      </c>
      <c r="H143" s="228">
        <v>32</v>
      </c>
      <c r="I143" s="229"/>
      <c r="J143" s="230">
        <f>ROUND(I143*H143,2)</f>
        <v>0</v>
      </c>
      <c r="K143" s="226" t="s">
        <v>147</v>
      </c>
      <c r="L143" s="42"/>
      <c r="M143" s="231" t="s">
        <v>1</v>
      </c>
      <c r="N143" s="232" t="s">
        <v>44</v>
      </c>
      <c r="O143" s="89"/>
      <c r="P143" s="233">
        <f>O143*H143</f>
        <v>0</v>
      </c>
      <c r="Q143" s="233">
        <v>0</v>
      </c>
      <c r="R143" s="233">
        <f>Q143*H143</f>
        <v>0</v>
      </c>
      <c r="S143" s="233">
        <v>0</v>
      </c>
      <c r="T143" s="234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35" t="s">
        <v>148</v>
      </c>
      <c r="AT143" s="235" t="s">
        <v>143</v>
      </c>
      <c r="AU143" s="235" t="s">
        <v>87</v>
      </c>
      <c r="AY143" s="15" t="s">
        <v>141</v>
      </c>
      <c r="BE143" s="236">
        <f>IF(N143="základní",J143,0)</f>
        <v>0</v>
      </c>
      <c r="BF143" s="236">
        <f>IF(N143="snížená",J143,0)</f>
        <v>0</v>
      </c>
      <c r="BG143" s="236">
        <f>IF(N143="zákl. přenesená",J143,0)</f>
        <v>0</v>
      </c>
      <c r="BH143" s="236">
        <f>IF(N143="sníž. přenesená",J143,0)</f>
        <v>0</v>
      </c>
      <c r="BI143" s="236">
        <f>IF(N143="nulová",J143,0)</f>
        <v>0</v>
      </c>
      <c r="BJ143" s="15" t="s">
        <v>83</v>
      </c>
      <c r="BK143" s="236">
        <f>ROUND(I143*H143,2)</f>
        <v>0</v>
      </c>
      <c r="BL143" s="15" t="s">
        <v>148</v>
      </c>
      <c r="BM143" s="235" t="s">
        <v>319</v>
      </c>
    </row>
    <row r="144" s="2" customFormat="1" ht="24.15" customHeight="1">
      <c r="A144" s="36"/>
      <c r="B144" s="37"/>
      <c r="C144" s="224" t="s">
        <v>8</v>
      </c>
      <c r="D144" s="224" t="s">
        <v>143</v>
      </c>
      <c r="E144" s="225" t="s">
        <v>212</v>
      </c>
      <c r="F144" s="226" t="s">
        <v>213</v>
      </c>
      <c r="G144" s="227" t="s">
        <v>166</v>
      </c>
      <c r="H144" s="228">
        <v>32</v>
      </c>
      <c r="I144" s="229"/>
      <c r="J144" s="230">
        <f>ROUND(I144*H144,2)</f>
        <v>0</v>
      </c>
      <c r="K144" s="226" t="s">
        <v>147</v>
      </c>
      <c r="L144" s="42"/>
      <c r="M144" s="231" t="s">
        <v>1</v>
      </c>
      <c r="N144" s="232" t="s">
        <v>44</v>
      </c>
      <c r="O144" s="89"/>
      <c r="P144" s="233">
        <f>O144*H144</f>
        <v>0</v>
      </c>
      <c r="Q144" s="233">
        <v>0</v>
      </c>
      <c r="R144" s="233">
        <f>Q144*H144</f>
        <v>0</v>
      </c>
      <c r="S144" s="233">
        <v>0</v>
      </c>
      <c r="T144" s="234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35" t="s">
        <v>148</v>
      </c>
      <c r="AT144" s="235" t="s">
        <v>143</v>
      </c>
      <c r="AU144" s="235" t="s">
        <v>87</v>
      </c>
      <c r="AY144" s="15" t="s">
        <v>141</v>
      </c>
      <c r="BE144" s="236">
        <f>IF(N144="základní",J144,0)</f>
        <v>0</v>
      </c>
      <c r="BF144" s="236">
        <f>IF(N144="snížená",J144,0)</f>
        <v>0</v>
      </c>
      <c r="BG144" s="236">
        <f>IF(N144="zákl. přenesená",J144,0)</f>
        <v>0</v>
      </c>
      <c r="BH144" s="236">
        <f>IF(N144="sníž. přenesená",J144,0)</f>
        <v>0</v>
      </c>
      <c r="BI144" s="236">
        <f>IF(N144="nulová",J144,0)</f>
        <v>0</v>
      </c>
      <c r="BJ144" s="15" t="s">
        <v>83</v>
      </c>
      <c r="BK144" s="236">
        <f>ROUND(I144*H144,2)</f>
        <v>0</v>
      </c>
      <c r="BL144" s="15" t="s">
        <v>148</v>
      </c>
      <c r="BM144" s="235" t="s">
        <v>320</v>
      </c>
    </row>
    <row r="145" s="2" customFormat="1" ht="14.4" customHeight="1">
      <c r="A145" s="36"/>
      <c r="B145" s="37"/>
      <c r="C145" s="249" t="s">
        <v>215</v>
      </c>
      <c r="D145" s="249" t="s">
        <v>157</v>
      </c>
      <c r="E145" s="250" t="s">
        <v>216</v>
      </c>
      <c r="F145" s="251" t="s">
        <v>217</v>
      </c>
      <c r="G145" s="252" t="s">
        <v>160</v>
      </c>
      <c r="H145" s="253">
        <v>3.2000000000000002</v>
      </c>
      <c r="I145" s="254"/>
      <c r="J145" s="255">
        <f>ROUND(I145*H145,2)</f>
        <v>0</v>
      </c>
      <c r="K145" s="251" t="s">
        <v>147</v>
      </c>
      <c r="L145" s="256"/>
      <c r="M145" s="257" t="s">
        <v>1</v>
      </c>
      <c r="N145" s="258" t="s">
        <v>44</v>
      </c>
      <c r="O145" s="89"/>
      <c r="P145" s="233">
        <f>O145*H145</f>
        <v>0</v>
      </c>
      <c r="Q145" s="233">
        <v>0.001</v>
      </c>
      <c r="R145" s="233">
        <f>Q145*H145</f>
        <v>0.0032000000000000002</v>
      </c>
      <c r="S145" s="233">
        <v>0</v>
      </c>
      <c r="T145" s="234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35" t="s">
        <v>161</v>
      </c>
      <c r="AT145" s="235" t="s">
        <v>157</v>
      </c>
      <c r="AU145" s="235" t="s">
        <v>87</v>
      </c>
      <c r="AY145" s="15" t="s">
        <v>141</v>
      </c>
      <c r="BE145" s="236">
        <f>IF(N145="základní",J145,0)</f>
        <v>0</v>
      </c>
      <c r="BF145" s="236">
        <f>IF(N145="snížená",J145,0)</f>
        <v>0</v>
      </c>
      <c r="BG145" s="236">
        <f>IF(N145="zákl. přenesená",J145,0)</f>
        <v>0</v>
      </c>
      <c r="BH145" s="236">
        <f>IF(N145="sníž. přenesená",J145,0)</f>
        <v>0</v>
      </c>
      <c r="BI145" s="236">
        <f>IF(N145="nulová",J145,0)</f>
        <v>0</v>
      </c>
      <c r="BJ145" s="15" t="s">
        <v>83</v>
      </c>
      <c r="BK145" s="236">
        <f>ROUND(I145*H145,2)</f>
        <v>0</v>
      </c>
      <c r="BL145" s="15" t="s">
        <v>148</v>
      </c>
      <c r="BM145" s="235" t="s">
        <v>321</v>
      </c>
    </row>
    <row r="146" s="13" customFormat="1">
      <c r="A146" s="13"/>
      <c r="B146" s="237"/>
      <c r="C146" s="238"/>
      <c r="D146" s="239" t="s">
        <v>150</v>
      </c>
      <c r="E146" s="240" t="s">
        <v>1</v>
      </c>
      <c r="F146" s="241" t="s">
        <v>322</v>
      </c>
      <c r="G146" s="238"/>
      <c r="H146" s="242">
        <v>3.2000000000000002</v>
      </c>
      <c r="I146" s="243"/>
      <c r="J146" s="238"/>
      <c r="K146" s="238"/>
      <c r="L146" s="244"/>
      <c r="M146" s="245"/>
      <c r="N146" s="246"/>
      <c r="O146" s="246"/>
      <c r="P146" s="246"/>
      <c r="Q146" s="246"/>
      <c r="R146" s="246"/>
      <c r="S146" s="246"/>
      <c r="T146" s="247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8" t="s">
        <v>150</v>
      </c>
      <c r="AU146" s="248" t="s">
        <v>87</v>
      </c>
      <c r="AV146" s="13" t="s">
        <v>87</v>
      </c>
      <c r="AW146" s="13" t="s">
        <v>34</v>
      </c>
      <c r="AX146" s="13" t="s">
        <v>83</v>
      </c>
      <c r="AY146" s="248" t="s">
        <v>141</v>
      </c>
    </row>
    <row r="147" s="2" customFormat="1" ht="24.15" customHeight="1">
      <c r="A147" s="36"/>
      <c r="B147" s="37"/>
      <c r="C147" s="224" t="s">
        <v>220</v>
      </c>
      <c r="D147" s="224" t="s">
        <v>143</v>
      </c>
      <c r="E147" s="225" t="s">
        <v>221</v>
      </c>
      <c r="F147" s="226" t="s">
        <v>222</v>
      </c>
      <c r="G147" s="227" t="s">
        <v>146</v>
      </c>
      <c r="H147" s="228">
        <v>25.120000000000001</v>
      </c>
      <c r="I147" s="229"/>
      <c r="J147" s="230">
        <f>ROUND(I147*H147,2)</f>
        <v>0</v>
      </c>
      <c r="K147" s="226" t="s">
        <v>147</v>
      </c>
      <c r="L147" s="42"/>
      <c r="M147" s="231" t="s">
        <v>1</v>
      </c>
      <c r="N147" s="232" t="s">
        <v>44</v>
      </c>
      <c r="O147" s="89"/>
      <c r="P147" s="233">
        <f>O147*H147</f>
        <v>0</v>
      </c>
      <c r="Q147" s="233">
        <v>0</v>
      </c>
      <c r="R147" s="233">
        <f>Q147*H147</f>
        <v>0</v>
      </c>
      <c r="S147" s="233">
        <v>0</v>
      </c>
      <c r="T147" s="234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35" t="s">
        <v>148</v>
      </c>
      <c r="AT147" s="235" t="s">
        <v>143</v>
      </c>
      <c r="AU147" s="235" t="s">
        <v>87</v>
      </c>
      <c r="AY147" s="15" t="s">
        <v>141</v>
      </c>
      <c r="BE147" s="236">
        <f>IF(N147="základní",J147,0)</f>
        <v>0</v>
      </c>
      <c r="BF147" s="236">
        <f>IF(N147="snížená",J147,0)</f>
        <v>0</v>
      </c>
      <c r="BG147" s="236">
        <f>IF(N147="zákl. přenesená",J147,0)</f>
        <v>0</v>
      </c>
      <c r="BH147" s="236">
        <f>IF(N147="sníž. přenesená",J147,0)</f>
        <v>0</v>
      </c>
      <c r="BI147" s="236">
        <f>IF(N147="nulová",J147,0)</f>
        <v>0</v>
      </c>
      <c r="BJ147" s="15" t="s">
        <v>83</v>
      </c>
      <c r="BK147" s="236">
        <f>ROUND(I147*H147,2)</f>
        <v>0</v>
      </c>
      <c r="BL147" s="15" t="s">
        <v>148</v>
      </c>
      <c r="BM147" s="235" t="s">
        <v>323</v>
      </c>
    </row>
    <row r="148" s="13" customFormat="1">
      <c r="A148" s="13"/>
      <c r="B148" s="237"/>
      <c r="C148" s="238"/>
      <c r="D148" s="239" t="s">
        <v>150</v>
      </c>
      <c r="E148" s="240" t="s">
        <v>1</v>
      </c>
      <c r="F148" s="241" t="s">
        <v>324</v>
      </c>
      <c r="G148" s="238"/>
      <c r="H148" s="242">
        <v>25.120000000000001</v>
      </c>
      <c r="I148" s="243"/>
      <c r="J148" s="238"/>
      <c r="K148" s="238"/>
      <c r="L148" s="244"/>
      <c r="M148" s="245"/>
      <c r="N148" s="246"/>
      <c r="O148" s="246"/>
      <c r="P148" s="246"/>
      <c r="Q148" s="246"/>
      <c r="R148" s="246"/>
      <c r="S148" s="246"/>
      <c r="T148" s="247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8" t="s">
        <v>150</v>
      </c>
      <c r="AU148" s="248" t="s">
        <v>87</v>
      </c>
      <c r="AV148" s="13" t="s">
        <v>87</v>
      </c>
      <c r="AW148" s="13" t="s">
        <v>34</v>
      </c>
      <c r="AX148" s="13" t="s">
        <v>83</v>
      </c>
      <c r="AY148" s="248" t="s">
        <v>141</v>
      </c>
    </row>
    <row r="149" s="2" customFormat="1" ht="14.4" customHeight="1">
      <c r="A149" s="36"/>
      <c r="B149" s="37"/>
      <c r="C149" s="249" t="s">
        <v>225</v>
      </c>
      <c r="D149" s="249" t="s">
        <v>157</v>
      </c>
      <c r="E149" s="250" t="s">
        <v>226</v>
      </c>
      <c r="F149" s="251" t="s">
        <v>227</v>
      </c>
      <c r="G149" s="252" t="s">
        <v>172</v>
      </c>
      <c r="H149" s="253">
        <v>3.843</v>
      </c>
      <c r="I149" s="254"/>
      <c r="J149" s="255">
        <f>ROUND(I149*H149,2)</f>
        <v>0</v>
      </c>
      <c r="K149" s="251" t="s">
        <v>147</v>
      </c>
      <c r="L149" s="256"/>
      <c r="M149" s="257" t="s">
        <v>1</v>
      </c>
      <c r="N149" s="258" t="s">
        <v>44</v>
      </c>
      <c r="O149" s="89"/>
      <c r="P149" s="233">
        <f>O149*H149</f>
        <v>0</v>
      </c>
      <c r="Q149" s="233">
        <v>0.20000000000000001</v>
      </c>
      <c r="R149" s="233">
        <f>Q149*H149</f>
        <v>0.76860000000000006</v>
      </c>
      <c r="S149" s="233">
        <v>0</v>
      </c>
      <c r="T149" s="234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35" t="s">
        <v>161</v>
      </c>
      <c r="AT149" s="235" t="s">
        <v>157</v>
      </c>
      <c r="AU149" s="235" t="s">
        <v>87</v>
      </c>
      <c r="AY149" s="15" t="s">
        <v>141</v>
      </c>
      <c r="BE149" s="236">
        <f>IF(N149="základní",J149,0)</f>
        <v>0</v>
      </c>
      <c r="BF149" s="236">
        <f>IF(N149="snížená",J149,0)</f>
        <v>0</v>
      </c>
      <c r="BG149" s="236">
        <f>IF(N149="zákl. přenesená",J149,0)</f>
        <v>0</v>
      </c>
      <c r="BH149" s="236">
        <f>IF(N149="sníž. přenesená",J149,0)</f>
        <v>0</v>
      </c>
      <c r="BI149" s="236">
        <f>IF(N149="nulová",J149,0)</f>
        <v>0</v>
      </c>
      <c r="BJ149" s="15" t="s">
        <v>83</v>
      </c>
      <c r="BK149" s="236">
        <f>ROUND(I149*H149,2)</f>
        <v>0</v>
      </c>
      <c r="BL149" s="15" t="s">
        <v>148</v>
      </c>
      <c r="BM149" s="235" t="s">
        <v>325</v>
      </c>
    </row>
    <row r="150" s="13" customFormat="1">
      <c r="A150" s="13"/>
      <c r="B150" s="237"/>
      <c r="C150" s="238"/>
      <c r="D150" s="239" t="s">
        <v>150</v>
      </c>
      <c r="E150" s="238"/>
      <c r="F150" s="241" t="s">
        <v>326</v>
      </c>
      <c r="G150" s="238"/>
      <c r="H150" s="242">
        <v>3.843</v>
      </c>
      <c r="I150" s="243"/>
      <c r="J150" s="238"/>
      <c r="K150" s="238"/>
      <c r="L150" s="244"/>
      <c r="M150" s="245"/>
      <c r="N150" s="246"/>
      <c r="O150" s="246"/>
      <c r="P150" s="246"/>
      <c r="Q150" s="246"/>
      <c r="R150" s="246"/>
      <c r="S150" s="246"/>
      <c r="T150" s="247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8" t="s">
        <v>150</v>
      </c>
      <c r="AU150" s="248" t="s">
        <v>87</v>
      </c>
      <c r="AV150" s="13" t="s">
        <v>87</v>
      </c>
      <c r="AW150" s="13" t="s">
        <v>4</v>
      </c>
      <c r="AX150" s="13" t="s">
        <v>83</v>
      </c>
      <c r="AY150" s="248" t="s">
        <v>141</v>
      </c>
    </row>
    <row r="151" s="2" customFormat="1" ht="24.15" customHeight="1">
      <c r="A151" s="36"/>
      <c r="B151" s="37"/>
      <c r="C151" s="224" t="s">
        <v>230</v>
      </c>
      <c r="D151" s="224" t="s">
        <v>143</v>
      </c>
      <c r="E151" s="225" t="s">
        <v>231</v>
      </c>
      <c r="F151" s="226" t="s">
        <v>232</v>
      </c>
      <c r="G151" s="227" t="s">
        <v>233</v>
      </c>
      <c r="H151" s="228">
        <v>0.0030000000000000001</v>
      </c>
      <c r="I151" s="229"/>
      <c r="J151" s="230">
        <f>ROUND(I151*H151,2)</f>
        <v>0</v>
      </c>
      <c r="K151" s="226" t="s">
        <v>147</v>
      </c>
      <c r="L151" s="42"/>
      <c r="M151" s="231" t="s">
        <v>1</v>
      </c>
      <c r="N151" s="232" t="s">
        <v>44</v>
      </c>
      <c r="O151" s="89"/>
      <c r="P151" s="233">
        <f>O151*H151</f>
        <v>0</v>
      </c>
      <c r="Q151" s="233">
        <v>0</v>
      </c>
      <c r="R151" s="233">
        <f>Q151*H151</f>
        <v>0</v>
      </c>
      <c r="S151" s="233">
        <v>0</v>
      </c>
      <c r="T151" s="234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35" t="s">
        <v>148</v>
      </c>
      <c r="AT151" s="235" t="s">
        <v>143</v>
      </c>
      <c r="AU151" s="235" t="s">
        <v>87</v>
      </c>
      <c r="AY151" s="15" t="s">
        <v>141</v>
      </c>
      <c r="BE151" s="236">
        <f>IF(N151="základní",J151,0)</f>
        <v>0</v>
      </c>
      <c r="BF151" s="236">
        <f>IF(N151="snížená",J151,0)</f>
        <v>0</v>
      </c>
      <c r="BG151" s="236">
        <f>IF(N151="zákl. přenesená",J151,0)</f>
        <v>0</v>
      </c>
      <c r="BH151" s="236">
        <f>IF(N151="sníž. přenesená",J151,0)</f>
        <v>0</v>
      </c>
      <c r="BI151" s="236">
        <f>IF(N151="nulová",J151,0)</f>
        <v>0</v>
      </c>
      <c r="BJ151" s="15" t="s">
        <v>83</v>
      </c>
      <c r="BK151" s="236">
        <f>ROUND(I151*H151,2)</f>
        <v>0</v>
      </c>
      <c r="BL151" s="15" t="s">
        <v>148</v>
      </c>
      <c r="BM151" s="235" t="s">
        <v>327</v>
      </c>
    </row>
    <row r="152" s="13" customFormat="1">
      <c r="A152" s="13"/>
      <c r="B152" s="237"/>
      <c r="C152" s="238"/>
      <c r="D152" s="239" t="s">
        <v>150</v>
      </c>
      <c r="E152" s="240" t="s">
        <v>1</v>
      </c>
      <c r="F152" s="241" t="s">
        <v>328</v>
      </c>
      <c r="G152" s="238"/>
      <c r="H152" s="242">
        <v>0.0030000000000000001</v>
      </c>
      <c r="I152" s="243"/>
      <c r="J152" s="238"/>
      <c r="K152" s="238"/>
      <c r="L152" s="244"/>
      <c r="M152" s="245"/>
      <c r="N152" s="246"/>
      <c r="O152" s="246"/>
      <c r="P152" s="246"/>
      <c r="Q152" s="246"/>
      <c r="R152" s="246"/>
      <c r="S152" s="246"/>
      <c r="T152" s="247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8" t="s">
        <v>150</v>
      </c>
      <c r="AU152" s="248" t="s">
        <v>87</v>
      </c>
      <c r="AV152" s="13" t="s">
        <v>87</v>
      </c>
      <c r="AW152" s="13" t="s">
        <v>34</v>
      </c>
      <c r="AX152" s="13" t="s">
        <v>83</v>
      </c>
      <c r="AY152" s="248" t="s">
        <v>141</v>
      </c>
    </row>
    <row r="153" s="2" customFormat="1" ht="14.4" customHeight="1">
      <c r="A153" s="36"/>
      <c r="B153" s="37"/>
      <c r="C153" s="249" t="s">
        <v>236</v>
      </c>
      <c r="D153" s="249" t="s">
        <v>157</v>
      </c>
      <c r="E153" s="250" t="s">
        <v>237</v>
      </c>
      <c r="F153" s="251" t="s">
        <v>238</v>
      </c>
      <c r="G153" s="252" t="s">
        <v>160</v>
      </c>
      <c r="H153" s="253">
        <v>3.2000000000000002</v>
      </c>
      <c r="I153" s="254"/>
      <c r="J153" s="255">
        <f>ROUND(I153*H153,2)</f>
        <v>0</v>
      </c>
      <c r="K153" s="251" t="s">
        <v>1</v>
      </c>
      <c r="L153" s="256"/>
      <c r="M153" s="257" t="s">
        <v>1</v>
      </c>
      <c r="N153" s="258" t="s">
        <v>44</v>
      </c>
      <c r="O153" s="89"/>
      <c r="P153" s="233">
        <f>O153*H153</f>
        <v>0</v>
      </c>
      <c r="Q153" s="233">
        <v>0</v>
      </c>
      <c r="R153" s="233">
        <f>Q153*H153</f>
        <v>0</v>
      </c>
      <c r="S153" s="233">
        <v>0</v>
      </c>
      <c r="T153" s="234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35" t="s">
        <v>161</v>
      </c>
      <c r="AT153" s="235" t="s">
        <v>157</v>
      </c>
      <c r="AU153" s="235" t="s">
        <v>87</v>
      </c>
      <c r="AY153" s="15" t="s">
        <v>141</v>
      </c>
      <c r="BE153" s="236">
        <f>IF(N153="základní",J153,0)</f>
        <v>0</v>
      </c>
      <c r="BF153" s="236">
        <f>IF(N153="snížená",J153,0)</f>
        <v>0</v>
      </c>
      <c r="BG153" s="236">
        <f>IF(N153="zákl. přenesená",J153,0)</f>
        <v>0</v>
      </c>
      <c r="BH153" s="236">
        <f>IF(N153="sníž. přenesená",J153,0)</f>
        <v>0</v>
      </c>
      <c r="BI153" s="236">
        <f>IF(N153="nulová",J153,0)</f>
        <v>0</v>
      </c>
      <c r="BJ153" s="15" t="s">
        <v>83</v>
      </c>
      <c r="BK153" s="236">
        <f>ROUND(I153*H153,2)</f>
        <v>0</v>
      </c>
      <c r="BL153" s="15" t="s">
        <v>148</v>
      </c>
      <c r="BM153" s="235" t="s">
        <v>329</v>
      </c>
    </row>
    <row r="154" s="13" customFormat="1">
      <c r="A154" s="13"/>
      <c r="B154" s="237"/>
      <c r="C154" s="238"/>
      <c r="D154" s="239" t="s">
        <v>150</v>
      </c>
      <c r="E154" s="240" t="s">
        <v>1</v>
      </c>
      <c r="F154" s="241" t="s">
        <v>330</v>
      </c>
      <c r="G154" s="238"/>
      <c r="H154" s="242">
        <v>3.2000000000000002</v>
      </c>
      <c r="I154" s="243"/>
      <c r="J154" s="238"/>
      <c r="K154" s="238"/>
      <c r="L154" s="244"/>
      <c r="M154" s="245"/>
      <c r="N154" s="246"/>
      <c r="O154" s="246"/>
      <c r="P154" s="246"/>
      <c r="Q154" s="246"/>
      <c r="R154" s="246"/>
      <c r="S154" s="246"/>
      <c r="T154" s="24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8" t="s">
        <v>150</v>
      </c>
      <c r="AU154" s="248" t="s">
        <v>87</v>
      </c>
      <c r="AV154" s="13" t="s">
        <v>87</v>
      </c>
      <c r="AW154" s="13" t="s">
        <v>34</v>
      </c>
      <c r="AX154" s="13" t="s">
        <v>83</v>
      </c>
      <c r="AY154" s="248" t="s">
        <v>141</v>
      </c>
    </row>
    <row r="155" s="2" customFormat="1" ht="14.4" customHeight="1">
      <c r="A155" s="36"/>
      <c r="B155" s="37"/>
      <c r="C155" s="224" t="s">
        <v>7</v>
      </c>
      <c r="D155" s="224" t="s">
        <v>143</v>
      </c>
      <c r="E155" s="225" t="s">
        <v>240</v>
      </c>
      <c r="F155" s="226" t="s">
        <v>241</v>
      </c>
      <c r="G155" s="227" t="s">
        <v>172</v>
      </c>
      <c r="H155" s="228">
        <v>3.2000000000000002</v>
      </c>
      <c r="I155" s="229"/>
      <c r="J155" s="230">
        <f>ROUND(I155*H155,2)</f>
        <v>0</v>
      </c>
      <c r="K155" s="226" t="s">
        <v>147</v>
      </c>
      <c r="L155" s="42"/>
      <c r="M155" s="231" t="s">
        <v>1</v>
      </c>
      <c r="N155" s="232" t="s">
        <v>44</v>
      </c>
      <c r="O155" s="89"/>
      <c r="P155" s="233">
        <f>O155*H155</f>
        <v>0</v>
      </c>
      <c r="Q155" s="233">
        <v>0</v>
      </c>
      <c r="R155" s="233">
        <f>Q155*H155</f>
        <v>0</v>
      </c>
      <c r="S155" s="233">
        <v>0</v>
      </c>
      <c r="T155" s="234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35" t="s">
        <v>148</v>
      </c>
      <c r="AT155" s="235" t="s">
        <v>143</v>
      </c>
      <c r="AU155" s="235" t="s">
        <v>87</v>
      </c>
      <c r="AY155" s="15" t="s">
        <v>141</v>
      </c>
      <c r="BE155" s="236">
        <f>IF(N155="základní",J155,0)</f>
        <v>0</v>
      </c>
      <c r="BF155" s="236">
        <f>IF(N155="snížená",J155,0)</f>
        <v>0</v>
      </c>
      <c r="BG155" s="236">
        <f>IF(N155="zákl. přenesená",J155,0)</f>
        <v>0</v>
      </c>
      <c r="BH155" s="236">
        <f>IF(N155="sníž. přenesená",J155,0)</f>
        <v>0</v>
      </c>
      <c r="BI155" s="236">
        <f>IF(N155="nulová",J155,0)</f>
        <v>0</v>
      </c>
      <c r="BJ155" s="15" t="s">
        <v>83</v>
      </c>
      <c r="BK155" s="236">
        <f>ROUND(I155*H155,2)</f>
        <v>0</v>
      </c>
      <c r="BL155" s="15" t="s">
        <v>148</v>
      </c>
      <c r="BM155" s="235" t="s">
        <v>331</v>
      </c>
    </row>
    <row r="156" s="13" customFormat="1">
      <c r="A156" s="13"/>
      <c r="B156" s="237"/>
      <c r="C156" s="238"/>
      <c r="D156" s="239" t="s">
        <v>150</v>
      </c>
      <c r="E156" s="240" t="s">
        <v>1</v>
      </c>
      <c r="F156" s="241" t="s">
        <v>332</v>
      </c>
      <c r="G156" s="238"/>
      <c r="H156" s="242">
        <v>3.2000000000000002</v>
      </c>
      <c r="I156" s="243"/>
      <c r="J156" s="238"/>
      <c r="K156" s="238"/>
      <c r="L156" s="244"/>
      <c r="M156" s="245"/>
      <c r="N156" s="246"/>
      <c r="O156" s="246"/>
      <c r="P156" s="246"/>
      <c r="Q156" s="246"/>
      <c r="R156" s="246"/>
      <c r="S156" s="246"/>
      <c r="T156" s="247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8" t="s">
        <v>150</v>
      </c>
      <c r="AU156" s="248" t="s">
        <v>87</v>
      </c>
      <c r="AV156" s="13" t="s">
        <v>87</v>
      </c>
      <c r="AW156" s="13" t="s">
        <v>34</v>
      </c>
      <c r="AX156" s="13" t="s">
        <v>83</v>
      </c>
      <c r="AY156" s="248" t="s">
        <v>141</v>
      </c>
    </row>
    <row r="157" s="2" customFormat="1" ht="14.4" customHeight="1">
      <c r="A157" s="36"/>
      <c r="B157" s="37"/>
      <c r="C157" s="224" t="s">
        <v>244</v>
      </c>
      <c r="D157" s="224" t="s">
        <v>143</v>
      </c>
      <c r="E157" s="225" t="s">
        <v>245</v>
      </c>
      <c r="F157" s="226" t="s">
        <v>246</v>
      </c>
      <c r="G157" s="227" t="s">
        <v>172</v>
      </c>
      <c r="H157" s="228">
        <v>3.2000000000000002</v>
      </c>
      <c r="I157" s="229"/>
      <c r="J157" s="230">
        <f>ROUND(I157*H157,2)</f>
        <v>0</v>
      </c>
      <c r="K157" s="226" t="s">
        <v>147</v>
      </c>
      <c r="L157" s="42"/>
      <c r="M157" s="231" t="s">
        <v>1</v>
      </c>
      <c r="N157" s="232" t="s">
        <v>44</v>
      </c>
      <c r="O157" s="89"/>
      <c r="P157" s="233">
        <f>O157*H157</f>
        <v>0</v>
      </c>
      <c r="Q157" s="233">
        <v>0</v>
      </c>
      <c r="R157" s="233">
        <f>Q157*H157</f>
        <v>0</v>
      </c>
      <c r="S157" s="233">
        <v>0</v>
      </c>
      <c r="T157" s="234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35" t="s">
        <v>148</v>
      </c>
      <c r="AT157" s="235" t="s">
        <v>143</v>
      </c>
      <c r="AU157" s="235" t="s">
        <v>87</v>
      </c>
      <c r="AY157" s="15" t="s">
        <v>141</v>
      </c>
      <c r="BE157" s="236">
        <f>IF(N157="základní",J157,0)</f>
        <v>0</v>
      </c>
      <c r="BF157" s="236">
        <f>IF(N157="snížená",J157,0)</f>
        <v>0</v>
      </c>
      <c r="BG157" s="236">
        <f>IF(N157="zákl. přenesená",J157,0)</f>
        <v>0</v>
      </c>
      <c r="BH157" s="236">
        <f>IF(N157="sníž. přenesená",J157,0)</f>
        <v>0</v>
      </c>
      <c r="BI157" s="236">
        <f>IF(N157="nulová",J157,0)</f>
        <v>0</v>
      </c>
      <c r="BJ157" s="15" t="s">
        <v>83</v>
      </c>
      <c r="BK157" s="236">
        <f>ROUND(I157*H157,2)</f>
        <v>0</v>
      </c>
      <c r="BL157" s="15" t="s">
        <v>148</v>
      </c>
      <c r="BM157" s="235" t="s">
        <v>333</v>
      </c>
    </row>
    <row r="158" s="13" customFormat="1">
      <c r="A158" s="13"/>
      <c r="B158" s="237"/>
      <c r="C158" s="238"/>
      <c r="D158" s="239" t="s">
        <v>150</v>
      </c>
      <c r="E158" s="240" t="s">
        <v>1</v>
      </c>
      <c r="F158" s="241" t="s">
        <v>334</v>
      </c>
      <c r="G158" s="238"/>
      <c r="H158" s="242">
        <v>3.2000000000000002</v>
      </c>
      <c r="I158" s="243"/>
      <c r="J158" s="238"/>
      <c r="K158" s="238"/>
      <c r="L158" s="244"/>
      <c r="M158" s="245"/>
      <c r="N158" s="246"/>
      <c r="O158" s="246"/>
      <c r="P158" s="246"/>
      <c r="Q158" s="246"/>
      <c r="R158" s="246"/>
      <c r="S158" s="246"/>
      <c r="T158" s="24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8" t="s">
        <v>150</v>
      </c>
      <c r="AU158" s="248" t="s">
        <v>87</v>
      </c>
      <c r="AV158" s="13" t="s">
        <v>87</v>
      </c>
      <c r="AW158" s="13" t="s">
        <v>34</v>
      </c>
      <c r="AX158" s="13" t="s">
        <v>83</v>
      </c>
      <c r="AY158" s="248" t="s">
        <v>141</v>
      </c>
    </row>
    <row r="159" s="2" customFormat="1" ht="24.15" customHeight="1">
      <c r="A159" s="36"/>
      <c r="B159" s="37"/>
      <c r="C159" s="224" t="s">
        <v>249</v>
      </c>
      <c r="D159" s="224" t="s">
        <v>143</v>
      </c>
      <c r="E159" s="225" t="s">
        <v>250</v>
      </c>
      <c r="F159" s="226" t="s">
        <v>251</v>
      </c>
      <c r="G159" s="227" t="s">
        <v>172</v>
      </c>
      <c r="H159" s="228">
        <v>9.5999999999999996</v>
      </c>
      <c r="I159" s="229"/>
      <c r="J159" s="230">
        <f>ROUND(I159*H159,2)</f>
        <v>0</v>
      </c>
      <c r="K159" s="226" t="s">
        <v>147</v>
      </c>
      <c r="L159" s="42"/>
      <c r="M159" s="231" t="s">
        <v>1</v>
      </c>
      <c r="N159" s="232" t="s">
        <v>44</v>
      </c>
      <c r="O159" s="89"/>
      <c r="P159" s="233">
        <f>O159*H159</f>
        <v>0</v>
      </c>
      <c r="Q159" s="233">
        <v>0</v>
      </c>
      <c r="R159" s="233">
        <f>Q159*H159</f>
        <v>0</v>
      </c>
      <c r="S159" s="233">
        <v>0</v>
      </c>
      <c r="T159" s="234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35" t="s">
        <v>148</v>
      </c>
      <c r="AT159" s="235" t="s">
        <v>143</v>
      </c>
      <c r="AU159" s="235" t="s">
        <v>87</v>
      </c>
      <c r="AY159" s="15" t="s">
        <v>141</v>
      </c>
      <c r="BE159" s="236">
        <f>IF(N159="základní",J159,0)</f>
        <v>0</v>
      </c>
      <c r="BF159" s="236">
        <f>IF(N159="snížená",J159,0)</f>
        <v>0</v>
      </c>
      <c r="BG159" s="236">
        <f>IF(N159="zákl. přenesená",J159,0)</f>
        <v>0</v>
      </c>
      <c r="BH159" s="236">
        <f>IF(N159="sníž. přenesená",J159,0)</f>
        <v>0</v>
      </c>
      <c r="BI159" s="236">
        <f>IF(N159="nulová",J159,0)</f>
        <v>0</v>
      </c>
      <c r="BJ159" s="15" t="s">
        <v>83</v>
      </c>
      <c r="BK159" s="236">
        <f>ROUND(I159*H159,2)</f>
        <v>0</v>
      </c>
      <c r="BL159" s="15" t="s">
        <v>148</v>
      </c>
      <c r="BM159" s="235" t="s">
        <v>335</v>
      </c>
    </row>
    <row r="160" s="13" customFormat="1">
      <c r="A160" s="13"/>
      <c r="B160" s="237"/>
      <c r="C160" s="238"/>
      <c r="D160" s="239" t="s">
        <v>150</v>
      </c>
      <c r="E160" s="240" t="s">
        <v>1</v>
      </c>
      <c r="F160" s="241" t="s">
        <v>336</v>
      </c>
      <c r="G160" s="238"/>
      <c r="H160" s="242">
        <v>9.5999999999999996</v>
      </c>
      <c r="I160" s="243"/>
      <c r="J160" s="238"/>
      <c r="K160" s="238"/>
      <c r="L160" s="244"/>
      <c r="M160" s="245"/>
      <c r="N160" s="246"/>
      <c r="O160" s="246"/>
      <c r="P160" s="246"/>
      <c r="Q160" s="246"/>
      <c r="R160" s="246"/>
      <c r="S160" s="246"/>
      <c r="T160" s="247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8" t="s">
        <v>150</v>
      </c>
      <c r="AU160" s="248" t="s">
        <v>87</v>
      </c>
      <c r="AV160" s="13" t="s">
        <v>87</v>
      </c>
      <c r="AW160" s="13" t="s">
        <v>34</v>
      </c>
      <c r="AX160" s="13" t="s">
        <v>83</v>
      </c>
      <c r="AY160" s="248" t="s">
        <v>141</v>
      </c>
    </row>
    <row r="161" s="12" customFormat="1" ht="22.8" customHeight="1">
      <c r="A161" s="12"/>
      <c r="B161" s="208"/>
      <c r="C161" s="209"/>
      <c r="D161" s="210" t="s">
        <v>78</v>
      </c>
      <c r="E161" s="222" t="s">
        <v>254</v>
      </c>
      <c r="F161" s="222" t="s">
        <v>255</v>
      </c>
      <c r="G161" s="209"/>
      <c r="H161" s="209"/>
      <c r="I161" s="212"/>
      <c r="J161" s="223">
        <f>BK161</f>
        <v>0</v>
      </c>
      <c r="K161" s="209"/>
      <c r="L161" s="214"/>
      <c r="M161" s="215"/>
      <c r="N161" s="216"/>
      <c r="O161" s="216"/>
      <c r="P161" s="217">
        <f>P162</f>
        <v>0</v>
      </c>
      <c r="Q161" s="216"/>
      <c r="R161" s="217">
        <f>R162</f>
        <v>0</v>
      </c>
      <c r="S161" s="216"/>
      <c r="T161" s="218">
        <f>T162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9" t="s">
        <v>83</v>
      </c>
      <c r="AT161" s="220" t="s">
        <v>78</v>
      </c>
      <c r="AU161" s="220" t="s">
        <v>83</v>
      </c>
      <c r="AY161" s="219" t="s">
        <v>141</v>
      </c>
      <c r="BK161" s="221">
        <f>BK162</f>
        <v>0</v>
      </c>
    </row>
    <row r="162" s="2" customFormat="1" ht="24.15" customHeight="1">
      <c r="A162" s="36"/>
      <c r="B162" s="37"/>
      <c r="C162" s="224" t="s">
        <v>256</v>
      </c>
      <c r="D162" s="224" t="s">
        <v>143</v>
      </c>
      <c r="E162" s="225" t="s">
        <v>257</v>
      </c>
      <c r="F162" s="226" t="s">
        <v>258</v>
      </c>
      <c r="G162" s="227" t="s">
        <v>233</v>
      </c>
      <c r="H162" s="228">
        <v>2.887</v>
      </c>
      <c r="I162" s="229"/>
      <c r="J162" s="230">
        <f>ROUND(I162*H162,2)</f>
        <v>0</v>
      </c>
      <c r="K162" s="226" t="s">
        <v>147</v>
      </c>
      <c r="L162" s="42"/>
      <c r="M162" s="231" t="s">
        <v>1</v>
      </c>
      <c r="N162" s="232" t="s">
        <v>44</v>
      </c>
      <c r="O162" s="89"/>
      <c r="P162" s="233">
        <f>O162*H162</f>
        <v>0</v>
      </c>
      <c r="Q162" s="233">
        <v>0</v>
      </c>
      <c r="R162" s="233">
        <f>Q162*H162</f>
        <v>0</v>
      </c>
      <c r="S162" s="233">
        <v>0</v>
      </c>
      <c r="T162" s="234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35" t="s">
        <v>148</v>
      </c>
      <c r="AT162" s="235" t="s">
        <v>143</v>
      </c>
      <c r="AU162" s="235" t="s">
        <v>87</v>
      </c>
      <c r="AY162" s="15" t="s">
        <v>141</v>
      </c>
      <c r="BE162" s="236">
        <f>IF(N162="základní",J162,0)</f>
        <v>0</v>
      </c>
      <c r="BF162" s="236">
        <f>IF(N162="snížená",J162,0)</f>
        <v>0</v>
      </c>
      <c r="BG162" s="236">
        <f>IF(N162="zákl. přenesená",J162,0)</f>
        <v>0</v>
      </c>
      <c r="BH162" s="236">
        <f>IF(N162="sníž. přenesená",J162,0)</f>
        <v>0</v>
      </c>
      <c r="BI162" s="236">
        <f>IF(N162="nulová",J162,0)</f>
        <v>0</v>
      </c>
      <c r="BJ162" s="15" t="s">
        <v>83</v>
      </c>
      <c r="BK162" s="236">
        <f>ROUND(I162*H162,2)</f>
        <v>0</v>
      </c>
      <c r="BL162" s="15" t="s">
        <v>148</v>
      </c>
      <c r="BM162" s="235" t="s">
        <v>337</v>
      </c>
    </row>
    <row r="163" s="12" customFormat="1" ht="25.92" customHeight="1">
      <c r="A163" s="12"/>
      <c r="B163" s="208"/>
      <c r="C163" s="209"/>
      <c r="D163" s="210" t="s">
        <v>78</v>
      </c>
      <c r="E163" s="211" t="s">
        <v>260</v>
      </c>
      <c r="F163" s="211" t="s">
        <v>261</v>
      </c>
      <c r="G163" s="209"/>
      <c r="H163" s="209"/>
      <c r="I163" s="212"/>
      <c r="J163" s="213">
        <f>BK163</f>
        <v>0</v>
      </c>
      <c r="K163" s="209"/>
      <c r="L163" s="214"/>
      <c r="M163" s="215"/>
      <c r="N163" s="216"/>
      <c r="O163" s="216"/>
      <c r="P163" s="217">
        <f>SUM(P164:P165)</f>
        <v>0</v>
      </c>
      <c r="Q163" s="216"/>
      <c r="R163" s="217">
        <f>SUM(R164:R165)</f>
        <v>0</v>
      </c>
      <c r="S163" s="216"/>
      <c r="T163" s="218">
        <f>SUM(T164:T165)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19" t="s">
        <v>169</v>
      </c>
      <c r="AT163" s="220" t="s">
        <v>78</v>
      </c>
      <c r="AU163" s="220" t="s">
        <v>79</v>
      </c>
      <c r="AY163" s="219" t="s">
        <v>141</v>
      </c>
      <c r="BK163" s="221">
        <f>SUM(BK164:BK165)</f>
        <v>0</v>
      </c>
    </row>
    <row r="164" s="2" customFormat="1" ht="37.8" customHeight="1">
      <c r="A164" s="36"/>
      <c r="B164" s="37"/>
      <c r="C164" s="224" t="s">
        <v>262</v>
      </c>
      <c r="D164" s="224" t="s">
        <v>143</v>
      </c>
      <c r="E164" s="225" t="s">
        <v>263</v>
      </c>
      <c r="F164" s="226" t="s">
        <v>264</v>
      </c>
      <c r="G164" s="227" t="s">
        <v>265</v>
      </c>
      <c r="H164" s="228">
        <v>1</v>
      </c>
      <c r="I164" s="229"/>
      <c r="J164" s="230">
        <f>ROUND(I164*H164,2)</f>
        <v>0</v>
      </c>
      <c r="K164" s="226" t="s">
        <v>1</v>
      </c>
      <c r="L164" s="42"/>
      <c r="M164" s="231" t="s">
        <v>1</v>
      </c>
      <c r="N164" s="232" t="s">
        <v>44</v>
      </c>
      <c r="O164" s="89"/>
      <c r="P164" s="233">
        <f>O164*H164</f>
        <v>0</v>
      </c>
      <c r="Q164" s="233">
        <v>0</v>
      </c>
      <c r="R164" s="233">
        <f>Q164*H164</f>
        <v>0</v>
      </c>
      <c r="S164" s="233">
        <v>0</v>
      </c>
      <c r="T164" s="234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35" t="s">
        <v>148</v>
      </c>
      <c r="AT164" s="235" t="s">
        <v>143</v>
      </c>
      <c r="AU164" s="235" t="s">
        <v>83</v>
      </c>
      <c r="AY164" s="15" t="s">
        <v>141</v>
      </c>
      <c r="BE164" s="236">
        <f>IF(N164="základní",J164,0)</f>
        <v>0</v>
      </c>
      <c r="BF164" s="236">
        <f>IF(N164="snížená",J164,0)</f>
        <v>0</v>
      </c>
      <c r="BG164" s="236">
        <f>IF(N164="zákl. přenesená",J164,0)</f>
        <v>0</v>
      </c>
      <c r="BH164" s="236">
        <f>IF(N164="sníž. přenesená",J164,0)</f>
        <v>0</v>
      </c>
      <c r="BI164" s="236">
        <f>IF(N164="nulová",J164,0)</f>
        <v>0</v>
      </c>
      <c r="BJ164" s="15" t="s">
        <v>83</v>
      </c>
      <c r="BK164" s="236">
        <f>ROUND(I164*H164,2)</f>
        <v>0</v>
      </c>
      <c r="BL164" s="15" t="s">
        <v>148</v>
      </c>
      <c r="BM164" s="235" t="s">
        <v>338</v>
      </c>
    </row>
    <row r="165" s="2" customFormat="1">
      <c r="A165" s="36"/>
      <c r="B165" s="37"/>
      <c r="C165" s="38"/>
      <c r="D165" s="239" t="s">
        <v>267</v>
      </c>
      <c r="E165" s="38"/>
      <c r="F165" s="259" t="s">
        <v>268</v>
      </c>
      <c r="G165" s="38"/>
      <c r="H165" s="38"/>
      <c r="I165" s="260"/>
      <c r="J165" s="38"/>
      <c r="K165" s="38"/>
      <c r="L165" s="42"/>
      <c r="M165" s="261"/>
      <c r="N165" s="262"/>
      <c r="O165" s="263"/>
      <c r="P165" s="263"/>
      <c r="Q165" s="263"/>
      <c r="R165" s="263"/>
      <c r="S165" s="263"/>
      <c r="T165" s="264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5" t="s">
        <v>267</v>
      </c>
      <c r="AU165" s="15" t="s">
        <v>83</v>
      </c>
    </row>
    <row r="166" s="2" customFormat="1" ht="6.96" customHeight="1">
      <c r="A166" s="36"/>
      <c r="B166" s="64"/>
      <c r="C166" s="65"/>
      <c r="D166" s="65"/>
      <c r="E166" s="65"/>
      <c r="F166" s="65"/>
      <c r="G166" s="65"/>
      <c r="H166" s="65"/>
      <c r="I166" s="65"/>
      <c r="J166" s="65"/>
      <c r="K166" s="65"/>
      <c r="L166" s="42"/>
      <c r="M166" s="36"/>
      <c r="O166" s="36"/>
      <c r="P166" s="36"/>
      <c r="Q166" s="36"/>
      <c r="R166" s="36"/>
      <c r="S166" s="36"/>
      <c r="T166" s="36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</row>
  </sheetData>
  <sheetProtection sheet="1" autoFilter="0" formatColumns="0" formatRows="0" objects="1" scenarios="1" spinCount="100000" saltValue="R6ei81YBCQ8x030PG6ycOa2XdrreDiofPfnerLYGKe4/tL1eO/lI11vr4vHjp6jGfurL4yStJqVPyj3jL1K97g==" hashValue="dj/gdGESfMq26hcjib0TFhs9y4V4ycj6lX7PxSF2bc268XQNXBX8pXwC3SmJMZN4hzj82q0CavxXZdtm09ZjNA==" algorithmName="SHA-512" password="A780"/>
  <autoFilter ref="C119:K165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105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87</v>
      </c>
    </row>
    <row r="4" s="1" customFormat="1" ht="24.96" customHeight="1">
      <c r="B4" s="18"/>
      <c r="D4" s="146" t="s">
        <v>112</v>
      </c>
      <c r="L4" s="18"/>
      <c r="M4" s="14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8" t="s">
        <v>16</v>
      </c>
      <c r="L6" s="18"/>
    </row>
    <row r="7" s="1" customFormat="1" ht="16.5" customHeight="1">
      <c r="B7" s="18"/>
      <c r="E7" s="149" t="str">
        <f>'Rekapitulace stavby'!K6</f>
        <v>Prorierozní meze Čechyně</v>
      </c>
      <c r="F7" s="148"/>
      <c r="G7" s="148"/>
      <c r="H7" s="148"/>
      <c r="L7" s="18"/>
    </row>
    <row r="8" s="1" customFormat="1" ht="12" customHeight="1">
      <c r="B8" s="18"/>
      <c r="D8" s="148" t="s">
        <v>113</v>
      </c>
      <c r="L8" s="18"/>
    </row>
    <row r="9" s="2" customFormat="1" ht="16.5" customHeight="1">
      <c r="A9" s="36"/>
      <c r="B9" s="42"/>
      <c r="C9" s="36"/>
      <c r="D9" s="36"/>
      <c r="E9" s="149" t="s">
        <v>298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8" t="s">
        <v>269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24.75" customHeight="1">
      <c r="A11" s="36"/>
      <c r="B11" s="42"/>
      <c r="C11" s="36"/>
      <c r="D11" s="36"/>
      <c r="E11" s="150" t="s">
        <v>339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8" t="s">
        <v>18</v>
      </c>
      <c r="E13" s="36"/>
      <c r="F13" s="139" t="s">
        <v>19</v>
      </c>
      <c r="G13" s="36"/>
      <c r="H13" s="36"/>
      <c r="I13" s="148" t="s">
        <v>20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8" t="s">
        <v>22</v>
      </c>
      <c r="E14" s="36"/>
      <c r="F14" s="139" t="s">
        <v>23</v>
      </c>
      <c r="G14" s="36"/>
      <c r="H14" s="36"/>
      <c r="I14" s="148" t="s">
        <v>24</v>
      </c>
      <c r="J14" s="151" t="str">
        <f>'Rekapitulace stavby'!AN8</f>
        <v>11.9.2020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8" t="s">
        <v>26</v>
      </c>
      <c r="E16" s="36"/>
      <c r="F16" s="36"/>
      <c r="G16" s="36"/>
      <c r="H16" s="36"/>
      <c r="I16" s="148" t="s">
        <v>27</v>
      </c>
      <c r="J16" s="139" t="s">
        <v>1</v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9" t="s">
        <v>28</v>
      </c>
      <c r="F17" s="36"/>
      <c r="G17" s="36"/>
      <c r="H17" s="36"/>
      <c r="I17" s="148" t="s">
        <v>29</v>
      </c>
      <c r="J17" s="139" t="s">
        <v>1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8" t="s">
        <v>30</v>
      </c>
      <c r="E19" s="36"/>
      <c r="F19" s="36"/>
      <c r="G19" s="36"/>
      <c r="H19" s="36"/>
      <c r="I19" s="148" t="s">
        <v>27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48" t="s">
        <v>29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8" t="s">
        <v>32</v>
      </c>
      <c r="E22" s="36"/>
      <c r="F22" s="36"/>
      <c r="G22" s="36"/>
      <c r="H22" s="36"/>
      <c r="I22" s="148" t="s">
        <v>27</v>
      </c>
      <c r="J22" s="139" t="s">
        <v>1</v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9" t="s">
        <v>33</v>
      </c>
      <c r="F23" s="36"/>
      <c r="G23" s="36"/>
      <c r="H23" s="36"/>
      <c r="I23" s="148" t="s">
        <v>29</v>
      </c>
      <c r="J23" s="139" t="s">
        <v>1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8" t="s">
        <v>35</v>
      </c>
      <c r="E25" s="36"/>
      <c r="F25" s="36"/>
      <c r="G25" s="36"/>
      <c r="H25" s="36"/>
      <c r="I25" s="148" t="s">
        <v>27</v>
      </c>
      <c r="J25" s="139" t="s">
        <v>1</v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9" t="s">
        <v>36</v>
      </c>
      <c r="F26" s="36"/>
      <c r="G26" s="36"/>
      <c r="H26" s="36"/>
      <c r="I26" s="148" t="s">
        <v>29</v>
      </c>
      <c r="J26" s="139" t="s">
        <v>1</v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8" t="s">
        <v>37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7" t="s">
        <v>39</v>
      </c>
      <c r="E32" s="36"/>
      <c r="F32" s="36"/>
      <c r="G32" s="36"/>
      <c r="H32" s="36"/>
      <c r="I32" s="36"/>
      <c r="J32" s="158">
        <f>ROUND(J122,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9" t="s">
        <v>41</v>
      </c>
      <c r="G34" s="36"/>
      <c r="H34" s="36"/>
      <c r="I34" s="159" t="s">
        <v>40</v>
      </c>
      <c r="J34" s="159" t="s">
        <v>42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60" t="s">
        <v>43</v>
      </c>
      <c r="E35" s="148" t="s">
        <v>44</v>
      </c>
      <c r="F35" s="161">
        <f>ROUND((SUM(BE122:BE134)),  2)</f>
        <v>0</v>
      </c>
      <c r="G35" s="36"/>
      <c r="H35" s="36"/>
      <c r="I35" s="162">
        <v>0.20999999999999999</v>
      </c>
      <c r="J35" s="161">
        <f>ROUND(((SUM(BE122:BE134))*I35),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8" t="s">
        <v>45</v>
      </c>
      <c r="F36" s="161">
        <f>ROUND((SUM(BF122:BF134)),  2)</f>
        <v>0</v>
      </c>
      <c r="G36" s="36"/>
      <c r="H36" s="36"/>
      <c r="I36" s="162">
        <v>0.14999999999999999</v>
      </c>
      <c r="J36" s="161">
        <f>ROUND(((SUM(BF122:BF134))*I36),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46</v>
      </c>
      <c r="F37" s="161">
        <f>ROUND((SUM(BG122:BG134)),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47</v>
      </c>
      <c r="F38" s="161">
        <f>ROUND((SUM(BH122:BH134)),  2)</f>
        <v>0</v>
      </c>
      <c r="G38" s="36"/>
      <c r="H38" s="36"/>
      <c r="I38" s="162">
        <v>0.14999999999999999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48</v>
      </c>
      <c r="F39" s="161">
        <f>ROUND((SUM(BI122:BI134)),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63"/>
      <c r="D41" s="164" t="s">
        <v>49</v>
      </c>
      <c r="E41" s="165"/>
      <c r="F41" s="165"/>
      <c r="G41" s="166" t="s">
        <v>50</v>
      </c>
      <c r="H41" s="167" t="s">
        <v>51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70" t="s">
        <v>52</v>
      </c>
      <c r="E50" s="171"/>
      <c r="F50" s="171"/>
      <c r="G50" s="170" t="s">
        <v>53</v>
      </c>
      <c r="H50" s="171"/>
      <c r="I50" s="171"/>
      <c r="J50" s="171"/>
      <c r="K50" s="171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54</v>
      </c>
      <c r="E61" s="173"/>
      <c r="F61" s="174" t="s">
        <v>55</v>
      </c>
      <c r="G61" s="172" t="s">
        <v>54</v>
      </c>
      <c r="H61" s="173"/>
      <c r="I61" s="173"/>
      <c r="J61" s="175" t="s">
        <v>55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70" t="s">
        <v>56</v>
      </c>
      <c r="E65" s="176"/>
      <c r="F65" s="176"/>
      <c r="G65" s="170" t="s">
        <v>57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54</v>
      </c>
      <c r="E76" s="173"/>
      <c r="F76" s="174" t="s">
        <v>55</v>
      </c>
      <c r="G76" s="172" t="s">
        <v>54</v>
      </c>
      <c r="H76" s="173"/>
      <c r="I76" s="173"/>
      <c r="J76" s="175" t="s">
        <v>55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117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1" t="str">
        <f>E7</f>
        <v>Prorierozní meze Čechyně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19"/>
      <c r="C86" s="30" t="s">
        <v>113</v>
      </c>
      <c r="D86" s="20"/>
      <c r="E86" s="20"/>
      <c r="F86" s="20"/>
      <c r="G86" s="20"/>
      <c r="H86" s="20"/>
      <c r="I86" s="20"/>
      <c r="J86" s="20"/>
      <c r="K86" s="20"/>
      <c r="L86" s="18"/>
    </row>
    <row r="87" s="2" customFormat="1" ht="16.5" customHeight="1">
      <c r="A87" s="36"/>
      <c r="B87" s="37"/>
      <c r="C87" s="38"/>
      <c r="D87" s="38"/>
      <c r="E87" s="181" t="s">
        <v>298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269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24.75" customHeight="1">
      <c r="A89" s="36"/>
      <c r="B89" s="37"/>
      <c r="C89" s="38"/>
      <c r="D89" s="38"/>
      <c r="E89" s="74" t="str">
        <f>E11</f>
        <v>4.2 - SO4.2 Následná péče opatření v prvním roce po výsadbě, ZM7 pozemek č. 2569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22</v>
      </c>
      <c r="D91" s="38"/>
      <c r="E91" s="38"/>
      <c r="F91" s="25" t="str">
        <f>F14</f>
        <v>k. ú. Čechyně</v>
      </c>
      <c r="G91" s="38"/>
      <c r="H91" s="38"/>
      <c r="I91" s="30" t="s">
        <v>24</v>
      </c>
      <c r="J91" s="77" t="str">
        <f>IF(J14="","",J14)</f>
        <v>11.9.2020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40.05" customHeight="1">
      <c r="A93" s="36"/>
      <c r="B93" s="37"/>
      <c r="C93" s="30" t="s">
        <v>26</v>
      </c>
      <c r="D93" s="38"/>
      <c r="E93" s="38"/>
      <c r="F93" s="25" t="str">
        <f>E17</f>
        <v>Město Rousínov, Sušilovo náměstí 84/56 PSČ 683 01</v>
      </c>
      <c r="G93" s="38"/>
      <c r="H93" s="38"/>
      <c r="I93" s="30" t="s">
        <v>32</v>
      </c>
      <c r="J93" s="34" t="str">
        <f>E23</f>
        <v>Ing. Michal Kovář Ph. D, Halasova 995 Tišnov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5.65" customHeight="1">
      <c r="A94" s="36"/>
      <c r="B94" s="37"/>
      <c r="C94" s="30" t="s">
        <v>30</v>
      </c>
      <c r="D94" s="38"/>
      <c r="E94" s="38"/>
      <c r="F94" s="25" t="str">
        <f>IF(E20="","",E20)</f>
        <v>Vyplň údaj</v>
      </c>
      <c r="G94" s="38"/>
      <c r="H94" s="38"/>
      <c r="I94" s="30" t="s">
        <v>35</v>
      </c>
      <c r="J94" s="34" t="str">
        <f>E26</f>
        <v>Ing. Michal Kovář Ph. D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82" t="s">
        <v>118</v>
      </c>
      <c r="D96" s="183"/>
      <c r="E96" s="183"/>
      <c r="F96" s="183"/>
      <c r="G96" s="183"/>
      <c r="H96" s="183"/>
      <c r="I96" s="183"/>
      <c r="J96" s="184" t="s">
        <v>119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85" t="s">
        <v>120</v>
      </c>
      <c r="D98" s="38"/>
      <c r="E98" s="38"/>
      <c r="F98" s="38"/>
      <c r="G98" s="38"/>
      <c r="H98" s="38"/>
      <c r="I98" s="38"/>
      <c r="J98" s="108">
        <f>J122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121</v>
      </c>
    </row>
    <row r="99" s="9" customFormat="1" ht="24.96" customHeight="1">
      <c r="A99" s="9"/>
      <c r="B99" s="186"/>
      <c r="C99" s="187"/>
      <c r="D99" s="188" t="s">
        <v>122</v>
      </c>
      <c r="E99" s="189"/>
      <c r="F99" s="189"/>
      <c r="G99" s="189"/>
      <c r="H99" s="189"/>
      <c r="I99" s="189"/>
      <c r="J99" s="190">
        <f>J123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2"/>
      <c r="C100" s="131"/>
      <c r="D100" s="193" t="s">
        <v>123</v>
      </c>
      <c r="E100" s="194"/>
      <c r="F100" s="194"/>
      <c r="G100" s="194"/>
      <c r="H100" s="194"/>
      <c r="I100" s="194"/>
      <c r="J100" s="195">
        <f>J124</f>
        <v>0</v>
      </c>
      <c r="K100" s="131"/>
      <c r="L100" s="19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6"/>
      <c r="B101" s="37"/>
      <c r="C101" s="38"/>
      <c r="D101" s="38"/>
      <c r="E101" s="38"/>
      <c r="F101" s="38"/>
      <c r="G101" s="38"/>
      <c r="H101" s="38"/>
      <c r="I101" s="38"/>
      <c r="J101" s="38"/>
      <c r="K101" s="38"/>
      <c r="L101" s="61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2" s="2" customFormat="1" ht="6.96" customHeight="1">
      <c r="A102" s="36"/>
      <c r="B102" s="64"/>
      <c r="C102" s="65"/>
      <c r="D102" s="65"/>
      <c r="E102" s="65"/>
      <c r="F102" s="65"/>
      <c r="G102" s="65"/>
      <c r="H102" s="65"/>
      <c r="I102" s="65"/>
      <c r="J102" s="65"/>
      <c r="K102" s="65"/>
      <c r="L102" s="61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6" s="2" customFormat="1" ht="6.96" customHeight="1">
      <c r="A106" s="36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24.96" customHeight="1">
      <c r="A107" s="36"/>
      <c r="B107" s="37"/>
      <c r="C107" s="21" t="s">
        <v>126</v>
      </c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6.96" customHeight="1">
      <c r="A108" s="36"/>
      <c r="B108" s="37"/>
      <c r="C108" s="38"/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2" customHeight="1">
      <c r="A109" s="36"/>
      <c r="B109" s="37"/>
      <c r="C109" s="30" t="s">
        <v>16</v>
      </c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6.5" customHeight="1">
      <c r="A110" s="36"/>
      <c r="B110" s="37"/>
      <c r="C110" s="38"/>
      <c r="D110" s="38"/>
      <c r="E110" s="181" t="str">
        <f>E7</f>
        <v>Prorierozní meze Čechyně</v>
      </c>
      <c r="F110" s="30"/>
      <c r="G110" s="30"/>
      <c r="H110" s="30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1" customFormat="1" ht="12" customHeight="1">
      <c r="B111" s="19"/>
      <c r="C111" s="30" t="s">
        <v>113</v>
      </c>
      <c r="D111" s="20"/>
      <c r="E111" s="20"/>
      <c r="F111" s="20"/>
      <c r="G111" s="20"/>
      <c r="H111" s="20"/>
      <c r="I111" s="20"/>
      <c r="J111" s="20"/>
      <c r="K111" s="20"/>
      <c r="L111" s="18"/>
    </row>
    <row r="112" s="2" customFormat="1" ht="16.5" customHeight="1">
      <c r="A112" s="36"/>
      <c r="B112" s="37"/>
      <c r="C112" s="38"/>
      <c r="D112" s="38"/>
      <c r="E112" s="181" t="s">
        <v>298</v>
      </c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2" customHeight="1">
      <c r="A113" s="36"/>
      <c r="B113" s="37"/>
      <c r="C113" s="30" t="s">
        <v>269</v>
      </c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24.75" customHeight="1">
      <c r="A114" s="36"/>
      <c r="B114" s="37"/>
      <c r="C114" s="38"/>
      <c r="D114" s="38"/>
      <c r="E114" s="74" t="str">
        <f>E11</f>
        <v>4.2 - SO4.2 Následná péče opatření v prvním roce po výsadbě, ZM7 pozemek č. 2569</v>
      </c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2" customHeight="1">
      <c r="A116" s="36"/>
      <c r="B116" s="37"/>
      <c r="C116" s="30" t="s">
        <v>22</v>
      </c>
      <c r="D116" s="38"/>
      <c r="E116" s="38"/>
      <c r="F116" s="25" t="str">
        <f>F14</f>
        <v>k. ú. Čechyně</v>
      </c>
      <c r="G116" s="38"/>
      <c r="H116" s="38"/>
      <c r="I116" s="30" t="s">
        <v>24</v>
      </c>
      <c r="J116" s="77" t="str">
        <f>IF(J14="","",J14)</f>
        <v>11.9.2020</v>
      </c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6.96" customHeight="1">
      <c r="A117" s="36"/>
      <c r="B117" s="37"/>
      <c r="C117" s="38"/>
      <c r="D117" s="38"/>
      <c r="E117" s="38"/>
      <c r="F117" s="38"/>
      <c r="G117" s="38"/>
      <c r="H117" s="38"/>
      <c r="I117" s="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40.05" customHeight="1">
      <c r="A118" s="36"/>
      <c r="B118" s="37"/>
      <c r="C118" s="30" t="s">
        <v>26</v>
      </c>
      <c r="D118" s="38"/>
      <c r="E118" s="38"/>
      <c r="F118" s="25" t="str">
        <f>E17</f>
        <v>Město Rousínov, Sušilovo náměstí 84/56 PSČ 683 01</v>
      </c>
      <c r="G118" s="38"/>
      <c r="H118" s="38"/>
      <c r="I118" s="30" t="s">
        <v>32</v>
      </c>
      <c r="J118" s="34" t="str">
        <f>E23</f>
        <v>Ing. Michal Kovář Ph. D, Halasova 995 Tišnov</v>
      </c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25.65" customHeight="1">
      <c r="A119" s="36"/>
      <c r="B119" s="37"/>
      <c r="C119" s="30" t="s">
        <v>30</v>
      </c>
      <c r="D119" s="38"/>
      <c r="E119" s="38"/>
      <c r="F119" s="25" t="str">
        <f>IF(E20="","",E20)</f>
        <v>Vyplň údaj</v>
      </c>
      <c r="G119" s="38"/>
      <c r="H119" s="38"/>
      <c r="I119" s="30" t="s">
        <v>35</v>
      </c>
      <c r="J119" s="34" t="str">
        <f>E26</f>
        <v>Ing. Michal Kovář Ph. D</v>
      </c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0.32" customHeight="1">
      <c r="A120" s="36"/>
      <c r="B120" s="37"/>
      <c r="C120" s="38"/>
      <c r="D120" s="38"/>
      <c r="E120" s="38"/>
      <c r="F120" s="38"/>
      <c r="G120" s="38"/>
      <c r="H120" s="38"/>
      <c r="I120" s="38"/>
      <c r="J120" s="38"/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11" customFormat="1" ht="29.28" customHeight="1">
      <c r="A121" s="197"/>
      <c r="B121" s="198"/>
      <c r="C121" s="199" t="s">
        <v>127</v>
      </c>
      <c r="D121" s="200" t="s">
        <v>64</v>
      </c>
      <c r="E121" s="200" t="s">
        <v>60</v>
      </c>
      <c r="F121" s="200" t="s">
        <v>61</v>
      </c>
      <c r="G121" s="200" t="s">
        <v>128</v>
      </c>
      <c r="H121" s="200" t="s">
        <v>129</v>
      </c>
      <c r="I121" s="200" t="s">
        <v>130</v>
      </c>
      <c r="J121" s="200" t="s">
        <v>119</v>
      </c>
      <c r="K121" s="201" t="s">
        <v>131</v>
      </c>
      <c r="L121" s="202"/>
      <c r="M121" s="98" t="s">
        <v>1</v>
      </c>
      <c r="N121" s="99" t="s">
        <v>43</v>
      </c>
      <c r="O121" s="99" t="s">
        <v>132</v>
      </c>
      <c r="P121" s="99" t="s">
        <v>133</v>
      </c>
      <c r="Q121" s="99" t="s">
        <v>134</v>
      </c>
      <c r="R121" s="99" t="s">
        <v>135</v>
      </c>
      <c r="S121" s="99" t="s">
        <v>136</v>
      </c>
      <c r="T121" s="100" t="s">
        <v>137</v>
      </c>
      <c r="U121" s="197"/>
      <c r="V121" s="197"/>
      <c r="W121" s="197"/>
      <c r="X121" s="197"/>
      <c r="Y121" s="197"/>
      <c r="Z121" s="197"/>
      <c r="AA121" s="197"/>
      <c r="AB121" s="197"/>
      <c r="AC121" s="197"/>
      <c r="AD121" s="197"/>
      <c r="AE121" s="197"/>
    </row>
    <row r="122" s="2" customFormat="1" ht="22.8" customHeight="1">
      <c r="A122" s="36"/>
      <c r="B122" s="37"/>
      <c r="C122" s="105" t="s">
        <v>138</v>
      </c>
      <c r="D122" s="38"/>
      <c r="E122" s="38"/>
      <c r="F122" s="38"/>
      <c r="G122" s="38"/>
      <c r="H122" s="38"/>
      <c r="I122" s="38"/>
      <c r="J122" s="203">
        <f>BK122</f>
        <v>0</v>
      </c>
      <c r="K122" s="38"/>
      <c r="L122" s="42"/>
      <c r="M122" s="101"/>
      <c r="N122" s="204"/>
      <c r="O122" s="102"/>
      <c r="P122" s="205">
        <f>P123</f>
        <v>0</v>
      </c>
      <c r="Q122" s="102"/>
      <c r="R122" s="205">
        <f>R123</f>
        <v>0</v>
      </c>
      <c r="S122" s="102"/>
      <c r="T122" s="206">
        <f>T123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78</v>
      </c>
      <c r="AU122" s="15" t="s">
        <v>121</v>
      </c>
      <c r="BK122" s="207">
        <f>BK123</f>
        <v>0</v>
      </c>
    </row>
    <row r="123" s="12" customFormat="1" ht="25.92" customHeight="1">
      <c r="A123" s="12"/>
      <c r="B123" s="208"/>
      <c r="C123" s="209"/>
      <c r="D123" s="210" t="s">
        <v>78</v>
      </c>
      <c r="E123" s="211" t="s">
        <v>139</v>
      </c>
      <c r="F123" s="211" t="s">
        <v>140</v>
      </c>
      <c r="G123" s="209"/>
      <c r="H123" s="209"/>
      <c r="I123" s="212"/>
      <c r="J123" s="213">
        <f>BK123</f>
        <v>0</v>
      </c>
      <c r="K123" s="209"/>
      <c r="L123" s="214"/>
      <c r="M123" s="215"/>
      <c r="N123" s="216"/>
      <c r="O123" s="216"/>
      <c r="P123" s="217">
        <f>P124</f>
        <v>0</v>
      </c>
      <c r="Q123" s="216"/>
      <c r="R123" s="217">
        <f>R124</f>
        <v>0</v>
      </c>
      <c r="S123" s="216"/>
      <c r="T123" s="218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9" t="s">
        <v>83</v>
      </c>
      <c r="AT123" s="220" t="s">
        <v>78</v>
      </c>
      <c r="AU123" s="220" t="s">
        <v>79</v>
      </c>
      <c r="AY123" s="219" t="s">
        <v>141</v>
      </c>
      <c r="BK123" s="221">
        <f>BK124</f>
        <v>0</v>
      </c>
    </row>
    <row r="124" s="12" customFormat="1" ht="22.8" customHeight="1">
      <c r="A124" s="12"/>
      <c r="B124" s="208"/>
      <c r="C124" s="209"/>
      <c r="D124" s="210" t="s">
        <v>78</v>
      </c>
      <c r="E124" s="222" t="s">
        <v>83</v>
      </c>
      <c r="F124" s="222" t="s">
        <v>142</v>
      </c>
      <c r="G124" s="209"/>
      <c r="H124" s="209"/>
      <c r="I124" s="212"/>
      <c r="J124" s="223">
        <f>BK124</f>
        <v>0</v>
      </c>
      <c r="K124" s="209"/>
      <c r="L124" s="214"/>
      <c r="M124" s="215"/>
      <c r="N124" s="216"/>
      <c r="O124" s="216"/>
      <c r="P124" s="217">
        <f>SUM(P125:P134)</f>
        <v>0</v>
      </c>
      <c r="Q124" s="216"/>
      <c r="R124" s="217">
        <f>SUM(R125:R134)</f>
        <v>0</v>
      </c>
      <c r="S124" s="216"/>
      <c r="T124" s="218">
        <f>SUM(T125:T134)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9" t="s">
        <v>83</v>
      </c>
      <c r="AT124" s="220" t="s">
        <v>78</v>
      </c>
      <c r="AU124" s="220" t="s">
        <v>83</v>
      </c>
      <c r="AY124" s="219" t="s">
        <v>141</v>
      </c>
      <c r="BK124" s="221">
        <f>SUM(BK125:BK134)</f>
        <v>0</v>
      </c>
    </row>
    <row r="125" s="2" customFormat="1" ht="24.15" customHeight="1">
      <c r="A125" s="36"/>
      <c r="B125" s="37"/>
      <c r="C125" s="224" t="s">
        <v>83</v>
      </c>
      <c r="D125" s="224" t="s">
        <v>143</v>
      </c>
      <c r="E125" s="225" t="s">
        <v>271</v>
      </c>
      <c r="F125" s="226" t="s">
        <v>272</v>
      </c>
      <c r="G125" s="227" t="s">
        <v>273</v>
      </c>
      <c r="H125" s="228">
        <v>1.036</v>
      </c>
      <c r="I125" s="229"/>
      <c r="J125" s="230">
        <f>ROUND(I125*H125,2)</f>
        <v>0</v>
      </c>
      <c r="K125" s="226" t="s">
        <v>147</v>
      </c>
      <c r="L125" s="42"/>
      <c r="M125" s="231" t="s">
        <v>1</v>
      </c>
      <c r="N125" s="232" t="s">
        <v>44</v>
      </c>
      <c r="O125" s="89"/>
      <c r="P125" s="233">
        <f>O125*H125</f>
        <v>0</v>
      </c>
      <c r="Q125" s="233">
        <v>0</v>
      </c>
      <c r="R125" s="233">
        <f>Q125*H125</f>
        <v>0</v>
      </c>
      <c r="S125" s="233">
        <v>0</v>
      </c>
      <c r="T125" s="234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35" t="s">
        <v>148</v>
      </c>
      <c r="AT125" s="235" t="s">
        <v>143</v>
      </c>
      <c r="AU125" s="235" t="s">
        <v>87</v>
      </c>
      <c r="AY125" s="15" t="s">
        <v>141</v>
      </c>
      <c r="BE125" s="236">
        <f>IF(N125="základní",J125,0)</f>
        <v>0</v>
      </c>
      <c r="BF125" s="236">
        <f>IF(N125="snížená",J125,0)</f>
        <v>0</v>
      </c>
      <c r="BG125" s="236">
        <f>IF(N125="zákl. přenesená",J125,0)</f>
        <v>0</v>
      </c>
      <c r="BH125" s="236">
        <f>IF(N125="sníž. přenesená",J125,0)</f>
        <v>0</v>
      </c>
      <c r="BI125" s="236">
        <f>IF(N125="nulová",J125,0)</f>
        <v>0</v>
      </c>
      <c r="BJ125" s="15" t="s">
        <v>83</v>
      </c>
      <c r="BK125" s="236">
        <f>ROUND(I125*H125,2)</f>
        <v>0</v>
      </c>
      <c r="BL125" s="15" t="s">
        <v>148</v>
      </c>
      <c r="BM125" s="235" t="s">
        <v>340</v>
      </c>
    </row>
    <row r="126" s="13" customFormat="1">
      <c r="A126" s="13"/>
      <c r="B126" s="237"/>
      <c r="C126" s="238"/>
      <c r="D126" s="239" t="s">
        <v>150</v>
      </c>
      <c r="E126" s="240" t="s">
        <v>1</v>
      </c>
      <c r="F126" s="241" t="s">
        <v>341</v>
      </c>
      <c r="G126" s="238"/>
      <c r="H126" s="242">
        <v>1.036</v>
      </c>
      <c r="I126" s="243"/>
      <c r="J126" s="238"/>
      <c r="K126" s="238"/>
      <c r="L126" s="244"/>
      <c r="M126" s="245"/>
      <c r="N126" s="246"/>
      <c r="O126" s="246"/>
      <c r="P126" s="246"/>
      <c r="Q126" s="246"/>
      <c r="R126" s="246"/>
      <c r="S126" s="246"/>
      <c r="T126" s="247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8" t="s">
        <v>150</v>
      </c>
      <c r="AU126" s="248" t="s">
        <v>87</v>
      </c>
      <c r="AV126" s="13" t="s">
        <v>87</v>
      </c>
      <c r="AW126" s="13" t="s">
        <v>34</v>
      </c>
      <c r="AX126" s="13" t="s">
        <v>83</v>
      </c>
      <c r="AY126" s="248" t="s">
        <v>141</v>
      </c>
    </row>
    <row r="127" s="2" customFormat="1" ht="24.15" customHeight="1">
      <c r="A127" s="36"/>
      <c r="B127" s="37"/>
      <c r="C127" s="224" t="s">
        <v>87</v>
      </c>
      <c r="D127" s="224" t="s">
        <v>143</v>
      </c>
      <c r="E127" s="225" t="s">
        <v>276</v>
      </c>
      <c r="F127" s="226" t="s">
        <v>277</v>
      </c>
      <c r="G127" s="227" t="s">
        <v>166</v>
      </c>
      <c r="H127" s="228">
        <v>64</v>
      </c>
      <c r="I127" s="229"/>
      <c r="J127" s="230">
        <f>ROUND(I127*H127,2)</f>
        <v>0</v>
      </c>
      <c r="K127" s="226" t="s">
        <v>147</v>
      </c>
      <c r="L127" s="42"/>
      <c r="M127" s="231" t="s">
        <v>1</v>
      </c>
      <c r="N127" s="232" t="s">
        <v>44</v>
      </c>
      <c r="O127" s="89"/>
      <c r="P127" s="233">
        <f>O127*H127</f>
        <v>0</v>
      </c>
      <c r="Q127" s="233">
        <v>0</v>
      </c>
      <c r="R127" s="233">
        <f>Q127*H127</f>
        <v>0</v>
      </c>
      <c r="S127" s="233">
        <v>0</v>
      </c>
      <c r="T127" s="234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35" t="s">
        <v>148</v>
      </c>
      <c r="AT127" s="235" t="s">
        <v>143</v>
      </c>
      <c r="AU127" s="235" t="s">
        <v>87</v>
      </c>
      <c r="AY127" s="15" t="s">
        <v>141</v>
      </c>
      <c r="BE127" s="236">
        <f>IF(N127="základní",J127,0)</f>
        <v>0</v>
      </c>
      <c r="BF127" s="236">
        <f>IF(N127="snížená",J127,0)</f>
        <v>0</v>
      </c>
      <c r="BG127" s="236">
        <f>IF(N127="zákl. přenesená",J127,0)</f>
        <v>0</v>
      </c>
      <c r="BH127" s="236">
        <f>IF(N127="sníž. přenesená",J127,0)</f>
        <v>0</v>
      </c>
      <c r="BI127" s="236">
        <f>IF(N127="nulová",J127,0)</f>
        <v>0</v>
      </c>
      <c r="BJ127" s="15" t="s">
        <v>83</v>
      </c>
      <c r="BK127" s="236">
        <f>ROUND(I127*H127,2)</f>
        <v>0</v>
      </c>
      <c r="BL127" s="15" t="s">
        <v>148</v>
      </c>
      <c r="BM127" s="235" t="s">
        <v>342</v>
      </c>
    </row>
    <row r="128" s="13" customFormat="1">
      <c r="A128" s="13"/>
      <c r="B128" s="237"/>
      <c r="C128" s="238"/>
      <c r="D128" s="239" t="s">
        <v>150</v>
      </c>
      <c r="E128" s="240" t="s">
        <v>1</v>
      </c>
      <c r="F128" s="241" t="s">
        <v>343</v>
      </c>
      <c r="G128" s="238"/>
      <c r="H128" s="242">
        <v>64</v>
      </c>
      <c r="I128" s="243"/>
      <c r="J128" s="238"/>
      <c r="K128" s="238"/>
      <c r="L128" s="244"/>
      <c r="M128" s="245"/>
      <c r="N128" s="246"/>
      <c r="O128" s="246"/>
      <c r="P128" s="246"/>
      <c r="Q128" s="246"/>
      <c r="R128" s="246"/>
      <c r="S128" s="246"/>
      <c r="T128" s="247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8" t="s">
        <v>150</v>
      </c>
      <c r="AU128" s="248" t="s">
        <v>87</v>
      </c>
      <c r="AV128" s="13" t="s">
        <v>87</v>
      </c>
      <c r="AW128" s="13" t="s">
        <v>34</v>
      </c>
      <c r="AX128" s="13" t="s">
        <v>83</v>
      </c>
      <c r="AY128" s="248" t="s">
        <v>141</v>
      </c>
    </row>
    <row r="129" s="2" customFormat="1" ht="14.4" customHeight="1">
      <c r="A129" s="36"/>
      <c r="B129" s="37"/>
      <c r="C129" s="224" t="s">
        <v>156</v>
      </c>
      <c r="D129" s="224" t="s">
        <v>143</v>
      </c>
      <c r="E129" s="225" t="s">
        <v>240</v>
      </c>
      <c r="F129" s="226" t="s">
        <v>241</v>
      </c>
      <c r="G129" s="227" t="s">
        <v>172</v>
      </c>
      <c r="H129" s="228">
        <v>16</v>
      </c>
      <c r="I129" s="229"/>
      <c r="J129" s="230">
        <f>ROUND(I129*H129,2)</f>
        <v>0</v>
      </c>
      <c r="K129" s="226" t="s">
        <v>147</v>
      </c>
      <c r="L129" s="42"/>
      <c r="M129" s="231" t="s">
        <v>1</v>
      </c>
      <c r="N129" s="232" t="s">
        <v>44</v>
      </c>
      <c r="O129" s="89"/>
      <c r="P129" s="233">
        <f>O129*H129</f>
        <v>0</v>
      </c>
      <c r="Q129" s="233">
        <v>0</v>
      </c>
      <c r="R129" s="233">
        <f>Q129*H129</f>
        <v>0</v>
      </c>
      <c r="S129" s="233">
        <v>0</v>
      </c>
      <c r="T129" s="234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35" t="s">
        <v>148</v>
      </c>
      <c r="AT129" s="235" t="s">
        <v>143</v>
      </c>
      <c r="AU129" s="235" t="s">
        <v>87</v>
      </c>
      <c r="AY129" s="15" t="s">
        <v>141</v>
      </c>
      <c r="BE129" s="236">
        <f>IF(N129="základní",J129,0)</f>
        <v>0</v>
      </c>
      <c r="BF129" s="236">
        <f>IF(N129="snížená",J129,0)</f>
        <v>0</v>
      </c>
      <c r="BG129" s="236">
        <f>IF(N129="zákl. přenesená",J129,0)</f>
        <v>0</v>
      </c>
      <c r="BH129" s="236">
        <f>IF(N129="sníž. přenesená",J129,0)</f>
        <v>0</v>
      </c>
      <c r="BI129" s="236">
        <f>IF(N129="nulová",J129,0)</f>
        <v>0</v>
      </c>
      <c r="BJ129" s="15" t="s">
        <v>83</v>
      </c>
      <c r="BK129" s="236">
        <f>ROUND(I129*H129,2)</f>
        <v>0</v>
      </c>
      <c r="BL129" s="15" t="s">
        <v>148</v>
      </c>
      <c r="BM129" s="235" t="s">
        <v>344</v>
      </c>
    </row>
    <row r="130" s="13" customFormat="1">
      <c r="A130" s="13"/>
      <c r="B130" s="237"/>
      <c r="C130" s="238"/>
      <c r="D130" s="239" t="s">
        <v>150</v>
      </c>
      <c r="E130" s="240" t="s">
        <v>1</v>
      </c>
      <c r="F130" s="241" t="s">
        <v>345</v>
      </c>
      <c r="G130" s="238"/>
      <c r="H130" s="242">
        <v>16</v>
      </c>
      <c r="I130" s="243"/>
      <c r="J130" s="238"/>
      <c r="K130" s="238"/>
      <c r="L130" s="244"/>
      <c r="M130" s="245"/>
      <c r="N130" s="246"/>
      <c r="O130" s="246"/>
      <c r="P130" s="246"/>
      <c r="Q130" s="246"/>
      <c r="R130" s="246"/>
      <c r="S130" s="246"/>
      <c r="T130" s="247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8" t="s">
        <v>150</v>
      </c>
      <c r="AU130" s="248" t="s">
        <v>87</v>
      </c>
      <c r="AV130" s="13" t="s">
        <v>87</v>
      </c>
      <c r="AW130" s="13" t="s">
        <v>34</v>
      </c>
      <c r="AX130" s="13" t="s">
        <v>83</v>
      </c>
      <c r="AY130" s="248" t="s">
        <v>141</v>
      </c>
    </row>
    <row r="131" s="2" customFormat="1" ht="14.4" customHeight="1">
      <c r="A131" s="36"/>
      <c r="B131" s="37"/>
      <c r="C131" s="224" t="s">
        <v>148</v>
      </c>
      <c r="D131" s="224" t="s">
        <v>143</v>
      </c>
      <c r="E131" s="225" t="s">
        <v>245</v>
      </c>
      <c r="F131" s="226" t="s">
        <v>246</v>
      </c>
      <c r="G131" s="227" t="s">
        <v>172</v>
      </c>
      <c r="H131" s="228">
        <v>16</v>
      </c>
      <c r="I131" s="229"/>
      <c r="J131" s="230">
        <f>ROUND(I131*H131,2)</f>
        <v>0</v>
      </c>
      <c r="K131" s="226" t="s">
        <v>147</v>
      </c>
      <c r="L131" s="42"/>
      <c r="M131" s="231" t="s">
        <v>1</v>
      </c>
      <c r="N131" s="232" t="s">
        <v>44</v>
      </c>
      <c r="O131" s="89"/>
      <c r="P131" s="233">
        <f>O131*H131</f>
        <v>0</v>
      </c>
      <c r="Q131" s="233">
        <v>0</v>
      </c>
      <c r="R131" s="233">
        <f>Q131*H131</f>
        <v>0</v>
      </c>
      <c r="S131" s="233">
        <v>0</v>
      </c>
      <c r="T131" s="234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35" t="s">
        <v>148</v>
      </c>
      <c r="AT131" s="235" t="s">
        <v>143</v>
      </c>
      <c r="AU131" s="235" t="s">
        <v>87</v>
      </c>
      <c r="AY131" s="15" t="s">
        <v>141</v>
      </c>
      <c r="BE131" s="236">
        <f>IF(N131="základní",J131,0)</f>
        <v>0</v>
      </c>
      <c r="BF131" s="236">
        <f>IF(N131="snížená",J131,0)</f>
        <v>0</v>
      </c>
      <c r="BG131" s="236">
        <f>IF(N131="zákl. přenesená",J131,0)</f>
        <v>0</v>
      </c>
      <c r="BH131" s="236">
        <f>IF(N131="sníž. přenesená",J131,0)</f>
        <v>0</v>
      </c>
      <c r="BI131" s="236">
        <f>IF(N131="nulová",J131,0)</f>
        <v>0</v>
      </c>
      <c r="BJ131" s="15" t="s">
        <v>83</v>
      </c>
      <c r="BK131" s="236">
        <f>ROUND(I131*H131,2)</f>
        <v>0</v>
      </c>
      <c r="BL131" s="15" t="s">
        <v>148</v>
      </c>
      <c r="BM131" s="235" t="s">
        <v>346</v>
      </c>
    </row>
    <row r="132" s="13" customFormat="1">
      <c r="A132" s="13"/>
      <c r="B132" s="237"/>
      <c r="C132" s="238"/>
      <c r="D132" s="239" t="s">
        <v>150</v>
      </c>
      <c r="E132" s="240" t="s">
        <v>1</v>
      </c>
      <c r="F132" s="241" t="s">
        <v>347</v>
      </c>
      <c r="G132" s="238"/>
      <c r="H132" s="242">
        <v>16</v>
      </c>
      <c r="I132" s="243"/>
      <c r="J132" s="238"/>
      <c r="K132" s="238"/>
      <c r="L132" s="244"/>
      <c r="M132" s="245"/>
      <c r="N132" s="246"/>
      <c r="O132" s="246"/>
      <c r="P132" s="246"/>
      <c r="Q132" s="246"/>
      <c r="R132" s="246"/>
      <c r="S132" s="246"/>
      <c r="T132" s="24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8" t="s">
        <v>150</v>
      </c>
      <c r="AU132" s="248" t="s">
        <v>87</v>
      </c>
      <c r="AV132" s="13" t="s">
        <v>87</v>
      </c>
      <c r="AW132" s="13" t="s">
        <v>34</v>
      </c>
      <c r="AX132" s="13" t="s">
        <v>83</v>
      </c>
      <c r="AY132" s="248" t="s">
        <v>141</v>
      </c>
    </row>
    <row r="133" s="2" customFormat="1" ht="24.15" customHeight="1">
      <c r="A133" s="36"/>
      <c r="B133" s="37"/>
      <c r="C133" s="224" t="s">
        <v>169</v>
      </c>
      <c r="D133" s="224" t="s">
        <v>143</v>
      </c>
      <c r="E133" s="225" t="s">
        <v>250</v>
      </c>
      <c r="F133" s="226" t="s">
        <v>251</v>
      </c>
      <c r="G133" s="227" t="s">
        <v>172</v>
      </c>
      <c r="H133" s="228">
        <v>48</v>
      </c>
      <c r="I133" s="229"/>
      <c r="J133" s="230">
        <f>ROUND(I133*H133,2)</f>
        <v>0</v>
      </c>
      <c r="K133" s="226" t="s">
        <v>147</v>
      </c>
      <c r="L133" s="42"/>
      <c r="M133" s="231" t="s">
        <v>1</v>
      </c>
      <c r="N133" s="232" t="s">
        <v>44</v>
      </c>
      <c r="O133" s="89"/>
      <c r="P133" s="233">
        <f>O133*H133</f>
        <v>0</v>
      </c>
      <c r="Q133" s="233">
        <v>0</v>
      </c>
      <c r="R133" s="233">
        <f>Q133*H133</f>
        <v>0</v>
      </c>
      <c r="S133" s="233">
        <v>0</v>
      </c>
      <c r="T133" s="234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35" t="s">
        <v>148</v>
      </c>
      <c r="AT133" s="235" t="s">
        <v>143</v>
      </c>
      <c r="AU133" s="235" t="s">
        <v>87</v>
      </c>
      <c r="AY133" s="15" t="s">
        <v>141</v>
      </c>
      <c r="BE133" s="236">
        <f>IF(N133="základní",J133,0)</f>
        <v>0</v>
      </c>
      <c r="BF133" s="236">
        <f>IF(N133="snížená",J133,0)</f>
        <v>0</v>
      </c>
      <c r="BG133" s="236">
        <f>IF(N133="zákl. přenesená",J133,0)</f>
        <v>0</v>
      </c>
      <c r="BH133" s="236">
        <f>IF(N133="sníž. přenesená",J133,0)</f>
        <v>0</v>
      </c>
      <c r="BI133" s="236">
        <f>IF(N133="nulová",J133,0)</f>
        <v>0</v>
      </c>
      <c r="BJ133" s="15" t="s">
        <v>83</v>
      </c>
      <c r="BK133" s="236">
        <f>ROUND(I133*H133,2)</f>
        <v>0</v>
      </c>
      <c r="BL133" s="15" t="s">
        <v>148</v>
      </c>
      <c r="BM133" s="235" t="s">
        <v>348</v>
      </c>
    </row>
    <row r="134" s="13" customFormat="1">
      <c r="A134" s="13"/>
      <c r="B134" s="237"/>
      <c r="C134" s="238"/>
      <c r="D134" s="239" t="s">
        <v>150</v>
      </c>
      <c r="E134" s="240" t="s">
        <v>1</v>
      </c>
      <c r="F134" s="241" t="s">
        <v>349</v>
      </c>
      <c r="G134" s="238"/>
      <c r="H134" s="242">
        <v>48</v>
      </c>
      <c r="I134" s="243"/>
      <c r="J134" s="238"/>
      <c r="K134" s="238"/>
      <c r="L134" s="244"/>
      <c r="M134" s="265"/>
      <c r="N134" s="266"/>
      <c r="O134" s="266"/>
      <c r="P134" s="266"/>
      <c r="Q134" s="266"/>
      <c r="R134" s="266"/>
      <c r="S134" s="266"/>
      <c r="T134" s="267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8" t="s">
        <v>150</v>
      </c>
      <c r="AU134" s="248" t="s">
        <v>87</v>
      </c>
      <c r="AV134" s="13" t="s">
        <v>87</v>
      </c>
      <c r="AW134" s="13" t="s">
        <v>34</v>
      </c>
      <c r="AX134" s="13" t="s">
        <v>83</v>
      </c>
      <c r="AY134" s="248" t="s">
        <v>141</v>
      </c>
    </row>
    <row r="135" s="2" customFormat="1" ht="6.96" customHeight="1">
      <c r="A135" s="36"/>
      <c r="B135" s="64"/>
      <c r="C135" s="65"/>
      <c r="D135" s="65"/>
      <c r="E135" s="65"/>
      <c r="F135" s="65"/>
      <c r="G135" s="65"/>
      <c r="H135" s="65"/>
      <c r="I135" s="65"/>
      <c r="J135" s="65"/>
      <c r="K135" s="65"/>
      <c r="L135" s="42"/>
      <c r="M135" s="36"/>
      <c r="O135" s="36"/>
      <c r="P135" s="36"/>
      <c r="Q135" s="36"/>
      <c r="R135" s="36"/>
      <c r="S135" s="36"/>
      <c r="T135" s="36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</row>
  </sheetData>
  <sheetProtection sheet="1" autoFilter="0" formatColumns="0" formatRows="0" objects="1" scenarios="1" spinCount="100000" saltValue="QWYyf9btCqSekFE/cpxMu39Ol/E0o0ogzUMkQvgx1JEKMA6E+ubP1Or/RN4fl07vp9MJXZI0OtBLrFfUt7lXTg==" hashValue="eiGyT/BH4Wa4kUfIR1ZYe+9fUQexknc6eMuLUTwBSxMbNAlqhQhs3jvsyyfBeHUL/3exNEYhwvXRSL4Zwa+n+Q==" algorithmName="SHA-512" password="A780"/>
  <autoFilter ref="C121:K13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108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87</v>
      </c>
    </row>
    <row r="4" s="1" customFormat="1" ht="24.96" customHeight="1">
      <c r="B4" s="18"/>
      <c r="D4" s="146" t="s">
        <v>112</v>
      </c>
      <c r="L4" s="18"/>
      <c r="M4" s="14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8" t="s">
        <v>16</v>
      </c>
      <c r="L6" s="18"/>
    </row>
    <row r="7" s="1" customFormat="1" ht="16.5" customHeight="1">
      <c r="B7" s="18"/>
      <c r="E7" s="149" t="str">
        <f>'Rekapitulace stavby'!K6</f>
        <v>Prorierozní meze Čechyně</v>
      </c>
      <c r="F7" s="148"/>
      <c r="G7" s="148"/>
      <c r="H7" s="148"/>
      <c r="L7" s="18"/>
    </row>
    <row r="8" s="1" customFormat="1" ht="12" customHeight="1">
      <c r="B8" s="18"/>
      <c r="D8" s="148" t="s">
        <v>113</v>
      </c>
      <c r="L8" s="18"/>
    </row>
    <row r="9" s="2" customFormat="1" ht="16.5" customHeight="1">
      <c r="A9" s="36"/>
      <c r="B9" s="42"/>
      <c r="C9" s="36"/>
      <c r="D9" s="36"/>
      <c r="E9" s="149" t="s">
        <v>298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8" t="s">
        <v>269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24.75" customHeight="1">
      <c r="A11" s="36"/>
      <c r="B11" s="42"/>
      <c r="C11" s="36"/>
      <c r="D11" s="36"/>
      <c r="E11" s="150" t="s">
        <v>350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8" t="s">
        <v>18</v>
      </c>
      <c r="E13" s="36"/>
      <c r="F13" s="139" t="s">
        <v>19</v>
      </c>
      <c r="G13" s="36"/>
      <c r="H13" s="36"/>
      <c r="I13" s="148" t="s">
        <v>20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8" t="s">
        <v>22</v>
      </c>
      <c r="E14" s="36"/>
      <c r="F14" s="139" t="s">
        <v>23</v>
      </c>
      <c r="G14" s="36"/>
      <c r="H14" s="36"/>
      <c r="I14" s="148" t="s">
        <v>24</v>
      </c>
      <c r="J14" s="151" t="str">
        <f>'Rekapitulace stavby'!AN8</f>
        <v>11.9.2020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8" t="s">
        <v>26</v>
      </c>
      <c r="E16" s="36"/>
      <c r="F16" s="36"/>
      <c r="G16" s="36"/>
      <c r="H16" s="36"/>
      <c r="I16" s="148" t="s">
        <v>27</v>
      </c>
      <c r="J16" s="139" t="s">
        <v>1</v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9" t="s">
        <v>28</v>
      </c>
      <c r="F17" s="36"/>
      <c r="G17" s="36"/>
      <c r="H17" s="36"/>
      <c r="I17" s="148" t="s">
        <v>29</v>
      </c>
      <c r="J17" s="139" t="s">
        <v>1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8" t="s">
        <v>30</v>
      </c>
      <c r="E19" s="36"/>
      <c r="F19" s="36"/>
      <c r="G19" s="36"/>
      <c r="H19" s="36"/>
      <c r="I19" s="148" t="s">
        <v>27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48" t="s">
        <v>29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8" t="s">
        <v>32</v>
      </c>
      <c r="E22" s="36"/>
      <c r="F22" s="36"/>
      <c r="G22" s="36"/>
      <c r="H22" s="36"/>
      <c r="I22" s="148" t="s">
        <v>27</v>
      </c>
      <c r="J22" s="139" t="s">
        <v>1</v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9" t="s">
        <v>33</v>
      </c>
      <c r="F23" s="36"/>
      <c r="G23" s="36"/>
      <c r="H23" s="36"/>
      <c r="I23" s="148" t="s">
        <v>29</v>
      </c>
      <c r="J23" s="139" t="s">
        <v>1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8" t="s">
        <v>35</v>
      </c>
      <c r="E25" s="36"/>
      <c r="F25" s="36"/>
      <c r="G25" s="36"/>
      <c r="H25" s="36"/>
      <c r="I25" s="148" t="s">
        <v>27</v>
      </c>
      <c r="J25" s="139" t="s">
        <v>1</v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9" t="s">
        <v>36</v>
      </c>
      <c r="F26" s="36"/>
      <c r="G26" s="36"/>
      <c r="H26" s="36"/>
      <c r="I26" s="148" t="s">
        <v>29</v>
      </c>
      <c r="J26" s="139" t="s">
        <v>1</v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8" t="s">
        <v>37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7" t="s">
        <v>39</v>
      </c>
      <c r="E32" s="36"/>
      <c r="F32" s="36"/>
      <c r="G32" s="36"/>
      <c r="H32" s="36"/>
      <c r="I32" s="36"/>
      <c r="J32" s="158">
        <f>ROUND(J122,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9" t="s">
        <v>41</v>
      </c>
      <c r="G34" s="36"/>
      <c r="H34" s="36"/>
      <c r="I34" s="159" t="s">
        <v>40</v>
      </c>
      <c r="J34" s="159" t="s">
        <v>42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60" t="s">
        <v>43</v>
      </c>
      <c r="E35" s="148" t="s">
        <v>44</v>
      </c>
      <c r="F35" s="161">
        <f>ROUND((SUM(BE122:BE134)),  2)</f>
        <v>0</v>
      </c>
      <c r="G35" s="36"/>
      <c r="H35" s="36"/>
      <c r="I35" s="162">
        <v>0.20999999999999999</v>
      </c>
      <c r="J35" s="161">
        <f>ROUND(((SUM(BE122:BE134))*I35),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8" t="s">
        <v>45</v>
      </c>
      <c r="F36" s="161">
        <f>ROUND((SUM(BF122:BF134)),  2)</f>
        <v>0</v>
      </c>
      <c r="G36" s="36"/>
      <c r="H36" s="36"/>
      <c r="I36" s="162">
        <v>0.14999999999999999</v>
      </c>
      <c r="J36" s="161">
        <f>ROUND(((SUM(BF122:BF134))*I36),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46</v>
      </c>
      <c r="F37" s="161">
        <f>ROUND((SUM(BG122:BG134)),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47</v>
      </c>
      <c r="F38" s="161">
        <f>ROUND((SUM(BH122:BH134)),  2)</f>
        <v>0</v>
      </c>
      <c r="G38" s="36"/>
      <c r="H38" s="36"/>
      <c r="I38" s="162">
        <v>0.14999999999999999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48</v>
      </c>
      <c r="F39" s="161">
        <f>ROUND((SUM(BI122:BI134)),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63"/>
      <c r="D41" s="164" t="s">
        <v>49</v>
      </c>
      <c r="E41" s="165"/>
      <c r="F41" s="165"/>
      <c r="G41" s="166" t="s">
        <v>50</v>
      </c>
      <c r="H41" s="167" t="s">
        <v>51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70" t="s">
        <v>52</v>
      </c>
      <c r="E50" s="171"/>
      <c r="F50" s="171"/>
      <c r="G50" s="170" t="s">
        <v>53</v>
      </c>
      <c r="H50" s="171"/>
      <c r="I50" s="171"/>
      <c r="J50" s="171"/>
      <c r="K50" s="171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54</v>
      </c>
      <c r="E61" s="173"/>
      <c r="F61" s="174" t="s">
        <v>55</v>
      </c>
      <c r="G61" s="172" t="s">
        <v>54</v>
      </c>
      <c r="H61" s="173"/>
      <c r="I61" s="173"/>
      <c r="J61" s="175" t="s">
        <v>55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70" t="s">
        <v>56</v>
      </c>
      <c r="E65" s="176"/>
      <c r="F65" s="176"/>
      <c r="G65" s="170" t="s">
        <v>57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54</v>
      </c>
      <c r="E76" s="173"/>
      <c r="F76" s="174" t="s">
        <v>55</v>
      </c>
      <c r="G76" s="172" t="s">
        <v>54</v>
      </c>
      <c r="H76" s="173"/>
      <c r="I76" s="173"/>
      <c r="J76" s="175" t="s">
        <v>55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117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1" t="str">
        <f>E7</f>
        <v>Prorierozní meze Čechyně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19"/>
      <c r="C86" s="30" t="s">
        <v>113</v>
      </c>
      <c r="D86" s="20"/>
      <c r="E86" s="20"/>
      <c r="F86" s="20"/>
      <c r="G86" s="20"/>
      <c r="H86" s="20"/>
      <c r="I86" s="20"/>
      <c r="J86" s="20"/>
      <c r="K86" s="20"/>
      <c r="L86" s="18"/>
    </row>
    <row r="87" s="2" customFormat="1" ht="16.5" customHeight="1">
      <c r="A87" s="36"/>
      <c r="B87" s="37"/>
      <c r="C87" s="38"/>
      <c r="D87" s="38"/>
      <c r="E87" s="181" t="s">
        <v>298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269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24.75" customHeight="1">
      <c r="A89" s="36"/>
      <c r="B89" s="37"/>
      <c r="C89" s="38"/>
      <c r="D89" s="38"/>
      <c r="E89" s="74" t="str">
        <f>E11</f>
        <v>4.3 - SO4.3 Následná péče opatření v druhém roce po výsadbě, ZM7 pozemek č. 2569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22</v>
      </c>
      <c r="D91" s="38"/>
      <c r="E91" s="38"/>
      <c r="F91" s="25" t="str">
        <f>F14</f>
        <v>k. ú. Čechyně</v>
      </c>
      <c r="G91" s="38"/>
      <c r="H91" s="38"/>
      <c r="I91" s="30" t="s">
        <v>24</v>
      </c>
      <c r="J91" s="77" t="str">
        <f>IF(J14="","",J14)</f>
        <v>11.9.2020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40.05" customHeight="1">
      <c r="A93" s="36"/>
      <c r="B93" s="37"/>
      <c r="C93" s="30" t="s">
        <v>26</v>
      </c>
      <c r="D93" s="38"/>
      <c r="E93" s="38"/>
      <c r="F93" s="25" t="str">
        <f>E17</f>
        <v>Město Rousínov, Sušilovo náměstí 84/56 PSČ 683 01</v>
      </c>
      <c r="G93" s="38"/>
      <c r="H93" s="38"/>
      <c r="I93" s="30" t="s">
        <v>32</v>
      </c>
      <c r="J93" s="34" t="str">
        <f>E23</f>
        <v>Ing. Michal Kovář Ph. D, Halasova 995 Tišnov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5.65" customHeight="1">
      <c r="A94" s="36"/>
      <c r="B94" s="37"/>
      <c r="C94" s="30" t="s">
        <v>30</v>
      </c>
      <c r="D94" s="38"/>
      <c r="E94" s="38"/>
      <c r="F94" s="25" t="str">
        <f>IF(E20="","",E20)</f>
        <v>Vyplň údaj</v>
      </c>
      <c r="G94" s="38"/>
      <c r="H94" s="38"/>
      <c r="I94" s="30" t="s">
        <v>35</v>
      </c>
      <c r="J94" s="34" t="str">
        <f>E26</f>
        <v>Ing. Michal Kovář Ph. D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82" t="s">
        <v>118</v>
      </c>
      <c r="D96" s="183"/>
      <c r="E96" s="183"/>
      <c r="F96" s="183"/>
      <c r="G96" s="183"/>
      <c r="H96" s="183"/>
      <c r="I96" s="183"/>
      <c r="J96" s="184" t="s">
        <v>119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85" t="s">
        <v>120</v>
      </c>
      <c r="D98" s="38"/>
      <c r="E98" s="38"/>
      <c r="F98" s="38"/>
      <c r="G98" s="38"/>
      <c r="H98" s="38"/>
      <c r="I98" s="38"/>
      <c r="J98" s="108">
        <f>J122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121</v>
      </c>
    </row>
    <row r="99" s="9" customFormat="1" ht="24.96" customHeight="1">
      <c r="A99" s="9"/>
      <c r="B99" s="186"/>
      <c r="C99" s="187"/>
      <c r="D99" s="188" t="s">
        <v>122</v>
      </c>
      <c r="E99" s="189"/>
      <c r="F99" s="189"/>
      <c r="G99" s="189"/>
      <c r="H99" s="189"/>
      <c r="I99" s="189"/>
      <c r="J99" s="190">
        <f>J123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2"/>
      <c r="C100" s="131"/>
      <c r="D100" s="193" t="s">
        <v>123</v>
      </c>
      <c r="E100" s="194"/>
      <c r="F100" s="194"/>
      <c r="G100" s="194"/>
      <c r="H100" s="194"/>
      <c r="I100" s="194"/>
      <c r="J100" s="195">
        <f>J124</f>
        <v>0</v>
      </c>
      <c r="K100" s="131"/>
      <c r="L100" s="19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6"/>
      <c r="B101" s="37"/>
      <c r="C101" s="38"/>
      <c r="D101" s="38"/>
      <c r="E101" s="38"/>
      <c r="F101" s="38"/>
      <c r="G101" s="38"/>
      <c r="H101" s="38"/>
      <c r="I101" s="38"/>
      <c r="J101" s="38"/>
      <c r="K101" s="38"/>
      <c r="L101" s="61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2" s="2" customFormat="1" ht="6.96" customHeight="1">
      <c r="A102" s="36"/>
      <c r="B102" s="64"/>
      <c r="C102" s="65"/>
      <c r="D102" s="65"/>
      <c r="E102" s="65"/>
      <c r="F102" s="65"/>
      <c r="G102" s="65"/>
      <c r="H102" s="65"/>
      <c r="I102" s="65"/>
      <c r="J102" s="65"/>
      <c r="K102" s="65"/>
      <c r="L102" s="61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6" s="2" customFormat="1" ht="6.96" customHeight="1">
      <c r="A106" s="36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24.96" customHeight="1">
      <c r="A107" s="36"/>
      <c r="B107" s="37"/>
      <c r="C107" s="21" t="s">
        <v>126</v>
      </c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6.96" customHeight="1">
      <c r="A108" s="36"/>
      <c r="B108" s="37"/>
      <c r="C108" s="38"/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2" customHeight="1">
      <c r="A109" s="36"/>
      <c r="B109" s="37"/>
      <c r="C109" s="30" t="s">
        <v>16</v>
      </c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6.5" customHeight="1">
      <c r="A110" s="36"/>
      <c r="B110" s="37"/>
      <c r="C110" s="38"/>
      <c r="D110" s="38"/>
      <c r="E110" s="181" t="str">
        <f>E7</f>
        <v>Prorierozní meze Čechyně</v>
      </c>
      <c r="F110" s="30"/>
      <c r="G110" s="30"/>
      <c r="H110" s="30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1" customFormat="1" ht="12" customHeight="1">
      <c r="B111" s="19"/>
      <c r="C111" s="30" t="s">
        <v>113</v>
      </c>
      <c r="D111" s="20"/>
      <c r="E111" s="20"/>
      <c r="F111" s="20"/>
      <c r="G111" s="20"/>
      <c r="H111" s="20"/>
      <c r="I111" s="20"/>
      <c r="J111" s="20"/>
      <c r="K111" s="20"/>
      <c r="L111" s="18"/>
    </row>
    <row r="112" s="2" customFormat="1" ht="16.5" customHeight="1">
      <c r="A112" s="36"/>
      <c r="B112" s="37"/>
      <c r="C112" s="38"/>
      <c r="D112" s="38"/>
      <c r="E112" s="181" t="s">
        <v>298</v>
      </c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2" customHeight="1">
      <c r="A113" s="36"/>
      <c r="B113" s="37"/>
      <c r="C113" s="30" t="s">
        <v>269</v>
      </c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24.75" customHeight="1">
      <c r="A114" s="36"/>
      <c r="B114" s="37"/>
      <c r="C114" s="38"/>
      <c r="D114" s="38"/>
      <c r="E114" s="74" t="str">
        <f>E11</f>
        <v>4.3 - SO4.3 Následná péče opatření v druhém roce po výsadbě, ZM7 pozemek č. 2569</v>
      </c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2" customHeight="1">
      <c r="A116" s="36"/>
      <c r="B116" s="37"/>
      <c r="C116" s="30" t="s">
        <v>22</v>
      </c>
      <c r="D116" s="38"/>
      <c r="E116" s="38"/>
      <c r="F116" s="25" t="str">
        <f>F14</f>
        <v>k. ú. Čechyně</v>
      </c>
      <c r="G116" s="38"/>
      <c r="H116" s="38"/>
      <c r="I116" s="30" t="s">
        <v>24</v>
      </c>
      <c r="J116" s="77" t="str">
        <f>IF(J14="","",J14)</f>
        <v>11.9.2020</v>
      </c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6.96" customHeight="1">
      <c r="A117" s="36"/>
      <c r="B117" s="37"/>
      <c r="C117" s="38"/>
      <c r="D117" s="38"/>
      <c r="E117" s="38"/>
      <c r="F117" s="38"/>
      <c r="G117" s="38"/>
      <c r="H117" s="38"/>
      <c r="I117" s="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40.05" customHeight="1">
      <c r="A118" s="36"/>
      <c r="B118" s="37"/>
      <c r="C118" s="30" t="s">
        <v>26</v>
      </c>
      <c r="D118" s="38"/>
      <c r="E118" s="38"/>
      <c r="F118" s="25" t="str">
        <f>E17</f>
        <v>Město Rousínov, Sušilovo náměstí 84/56 PSČ 683 01</v>
      </c>
      <c r="G118" s="38"/>
      <c r="H118" s="38"/>
      <c r="I118" s="30" t="s">
        <v>32</v>
      </c>
      <c r="J118" s="34" t="str">
        <f>E23</f>
        <v>Ing. Michal Kovář Ph. D, Halasova 995 Tišnov</v>
      </c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25.65" customHeight="1">
      <c r="A119" s="36"/>
      <c r="B119" s="37"/>
      <c r="C119" s="30" t="s">
        <v>30</v>
      </c>
      <c r="D119" s="38"/>
      <c r="E119" s="38"/>
      <c r="F119" s="25" t="str">
        <f>IF(E20="","",E20)</f>
        <v>Vyplň údaj</v>
      </c>
      <c r="G119" s="38"/>
      <c r="H119" s="38"/>
      <c r="I119" s="30" t="s">
        <v>35</v>
      </c>
      <c r="J119" s="34" t="str">
        <f>E26</f>
        <v>Ing. Michal Kovář Ph. D</v>
      </c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0.32" customHeight="1">
      <c r="A120" s="36"/>
      <c r="B120" s="37"/>
      <c r="C120" s="38"/>
      <c r="D120" s="38"/>
      <c r="E120" s="38"/>
      <c r="F120" s="38"/>
      <c r="G120" s="38"/>
      <c r="H120" s="38"/>
      <c r="I120" s="38"/>
      <c r="J120" s="38"/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11" customFormat="1" ht="29.28" customHeight="1">
      <c r="A121" s="197"/>
      <c r="B121" s="198"/>
      <c r="C121" s="199" t="s">
        <v>127</v>
      </c>
      <c r="D121" s="200" t="s">
        <v>64</v>
      </c>
      <c r="E121" s="200" t="s">
        <v>60</v>
      </c>
      <c r="F121" s="200" t="s">
        <v>61</v>
      </c>
      <c r="G121" s="200" t="s">
        <v>128</v>
      </c>
      <c r="H121" s="200" t="s">
        <v>129</v>
      </c>
      <c r="I121" s="200" t="s">
        <v>130</v>
      </c>
      <c r="J121" s="200" t="s">
        <v>119</v>
      </c>
      <c r="K121" s="201" t="s">
        <v>131</v>
      </c>
      <c r="L121" s="202"/>
      <c r="M121" s="98" t="s">
        <v>1</v>
      </c>
      <c r="N121" s="99" t="s">
        <v>43</v>
      </c>
      <c r="O121" s="99" t="s">
        <v>132</v>
      </c>
      <c r="P121" s="99" t="s">
        <v>133</v>
      </c>
      <c r="Q121" s="99" t="s">
        <v>134</v>
      </c>
      <c r="R121" s="99" t="s">
        <v>135</v>
      </c>
      <c r="S121" s="99" t="s">
        <v>136</v>
      </c>
      <c r="T121" s="100" t="s">
        <v>137</v>
      </c>
      <c r="U121" s="197"/>
      <c r="V121" s="197"/>
      <c r="W121" s="197"/>
      <c r="X121" s="197"/>
      <c r="Y121" s="197"/>
      <c r="Z121" s="197"/>
      <c r="AA121" s="197"/>
      <c r="AB121" s="197"/>
      <c r="AC121" s="197"/>
      <c r="AD121" s="197"/>
      <c r="AE121" s="197"/>
    </row>
    <row r="122" s="2" customFormat="1" ht="22.8" customHeight="1">
      <c r="A122" s="36"/>
      <c r="B122" s="37"/>
      <c r="C122" s="105" t="s">
        <v>138</v>
      </c>
      <c r="D122" s="38"/>
      <c r="E122" s="38"/>
      <c r="F122" s="38"/>
      <c r="G122" s="38"/>
      <c r="H122" s="38"/>
      <c r="I122" s="38"/>
      <c r="J122" s="203">
        <f>BK122</f>
        <v>0</v>
      </c>
      <c r="K122" s="38"/>
      <c r="L122" s="42"/>
      <c r="M122" s="101"/>
      <c r="N122" s="204"/>
      <c r="O122" s="102"/>
      <c r="P122" s="205">
        <f>P123</f>
        <v>0</v>
      </c>
      <c r="Q122" s="102"/>
      <c r="R122" s="205">
        <f>R123</f>
        <v>0</v>
      </c>
      <c r="S122" s="102"/>
      <c r="T122" s="206">
        <f>T123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78</v>
      </c>
      <c r="AU122" s="15" t="s">
        <v>121</v>
      </c>
      <c r="BK122" s="207">
        <f>BK123</f>
        <v>0</v>
      </c>
    </row>
    <row r="123" s="12" customFormat="1" ht="25.92" customHeight="1">
      <c r="A123" s="12"/>
      <c r="B123" s="208"/>
      <c r="C123" s="209"/>
      <c r="D123" s="210" t="s">
        <v>78</v>
      </c>
      <c r="E123" s="211" t="s">
        <v>139</v>
      </c>
      <c r="F123" s="211" t="s">
        <v>140</v>
      </c>
      <c r="G123" s="209"/>
      <c r="H123" s="209"/>
      <c r="I123" s="212"/>
      <c r="J123" s="213">
        <f>BK123</f>
        <v>0</v>
      </c>
      <c r="K123" s="209"/>
      <c r="L123" s="214"/>
      <c r="M123" s="215"/>
      <c r="N123" s="216"/>
      <c r="O123" s="216"/>
      <c r="P123" s="217">
        <f>P124</f>
        <v>0</v>
      </c>
      <c r="Q123" s="216"/>
      <c r="R123" s="217">
        <f>R124</f>
        <v>0</v>
      </c>
      <c r="S123" s="216"/>
      <c r="T123" s="218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9" t="s">
        <v>83</v>
      </c>
      <c r="AT123" s="220" t="s">
        <v>78</v>
      </c>
      <c r="AU123" s="220" t="s">
        <v>79</v>
      </c>
      <c r="AY123" s="219" t="s">
        <v>141</v>
      </c>
      <c r="BK123" s="221">
        <f>BK124</f>
        <v>0</v>
      </c>
    </row>
    <row r="124" s="12" customFormat="1" ht="22.8" customHeight="1">
      <c r="A124" s="12"/>
      <c r="B124" s="208"/>
      <c r="C124" s="209"/>
      <c r="D124" s="210" t="s">
        <v>78</v>
      </c>
      <c r="E124" s="222" t="s">
        <v>83</v>
      </c>
      <c r="F124" s="222" t="s">
        <v>142</v>
      </c>
      <c r="G124" s="209"/>
      <c r="H124" s="209"/>
      <c r="I124" s="212"/>
      <c r="J124" s="223">
        <f>BK124</f>
        <v>0</v>
      </c>
      <c r="K124" s="209"/>
      <c r="L124" s="214"/>
      <c r="M124" s="215"/>
      <c r="N124" s="216"/>
      <c r="O124" s="216"/>
      <c r="P124" s="217">
        <f>SUM(P125:P134)</f>
        <v>0</v>
      </c>
      <c r="Q124" s="216"/>
      <c r="R124" s="217">
        <f>SUM(R125:R134)</f>
        <v>0</v>
      </c>
      <c r="S124" s="216"/>
      <c r="T124" s="218">
        <f>SUM(T125:T134)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9" t="s">
        <v>83</v>
      </c>
      <c r="AT124" s="220" t="s">
        <v>78</v>
      </c>
      <c r="AU124" s="220" t="s">
        <v>83</v>
      </c>
      <c r="AY124" s="219" t="s">
        <v>141</v>
      </c>
      <c r="BK124" s="221">
        <f>SUM(BK125:BK134)</f>
        <v>0</v>
      </c>
    </row>
    <row r="125" s="2" customFormat="1" ht="24.15" customHeight="1">
      <c r="A125" s="36"/>
      <c r="B125" s="37"/>
      <c r="C125" s="224" t="s">
        <v>83</v>
      </c>
      <c r="D125" s="224" t="s">
        <v>143</v>
      </c>
      <c r="E125" s="225" t="s">
        <v>271</v>
      </c>
      <c r="F125" s="226" t="s">
        <v>272</v>
      </c>
      <c r="G125" s="227" t="s">
        <v>273</v>
      </c>
      <c r="H125" s="228">
        <v>1.036</v>
      </c>
      <c r="I125" s="229"/>
      <c r="J125" s="230">
        <f>ROUND(I125*H125,2)</f>
        <v>0</v>
      </c>
      <c r="K125" s="226" t="s">
        <v>147</v>
      </c>
      <c r="L125" s="42"/>
      <c r="M125" s="231" t="s">
        <v>1</v>
      </c>
      <c r="N125" s="232" t="s">
        <v>44</v>
      </c>
      <c r="O125" s="89"/>
      <c r="P125" s="233">
        <f>O125*H125</f>
        <v>0</v>
      </c>
      <c r="Q125" s="233">
        <v>0</v>
      </c>
      <c r="R125" s="233">
        <f>Q125*H125</f>
        <v>0</v>
      </c>
      <c r="S125" s="233">
        <v>0</v>
      </c>
      <c r="T125" s="234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35" t="s">
        <v>148</v>
      </c>
      <c r="AT125" s="235" t="s">
        <v>143</v>
      </c>
      <c r="AU125" s="235" t="s">
        <v>87</v>
      </c>
      <c r="AY125" s="15" t="s">
        <v>141</v>
      </c>
      <c r="BE125" s="236">
        <f>IF(N125="základní",J125,0)</f>
        <v>0</v>
      </c>
      <c r="BF125" s="236">
        <f>IF(N125="snížená",J125,0)</f>
        <v>0</v>
      </c>
      <c r="BG125" s="236">
        <f>IF(N125="zákl. přenesená",J125,0)</f>
        <v>0</v>
      </c>
      <c r="BH125" s="236">
        <f>IF(N125="sníž. přenesená",J125,0)</f>
        <v>0</v>
      </c>
      <c r="BI125" s="236">
        <f>IF(N125="nulová",J125,0)</f>
        <v>0</v>
      </c>
      <c r="BJ125" s="15" t="s">
        <v>83</v>
      </c>
      <c r="BK125" s="236">
        <f>ROUND(I125*H125,2)</f>
        <v>0</v>
      </c>
      <c r="BL125" s="15" t="s">
        <v>148</v>
      </c>
      <c r="BM125" s="235" t="s">
        <v>351</v>
      </c>
    </row>
    <row r="126" s="13" customFormat="1">
      <c r="A126" s="13"/>
      <c r="B126" s="237"/>
      <c r="C126" s="238"/>
      <c r="D126" s="239" t="s">
        <v>150</v>
      </c>
      <c r="E126" s="240" t="s">
        <v>1</v>
      </c>
      <c r="F126" s="241" t="s">
        <v>341</v>
      </c>
      <c r="G126" s="238"/>
      <c r="H126" s="242">
        <v>1.036</v>
      </c>
      <c r="I126" s="243"/>
      <c r="J126" s="238"/>
      <c r="K126" s="238"/>
      <c r="L126" s="244"/>
      <c r="M126" s="245"/>
      <c r="N126" s="246"/>
      <c r="O126" s="246"/>
      <c r="P126" s="246"/>
      <c r="Q126" s="246"/>
      <c r="R126" s="246"/>
      <c r="S126" s="246"/>
      <c r="T126" s="247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8" t="s">
        <v>150</v>
      </c>
      <c r="AU126" s="248" t="s">
        <v>87</v>
      </c>
      <c r="AV126" s="13" t="s">
        <v>87</v>
      </c>
      <c r="AW126" s="13" t="s">
        <v>34</v>
      </c>
      <c r="AX126" s="13" t="s">
        <v>83</v>
      </c>
      <c r="AY126" s="248" t="s">
        <v>141</v>
      </c>
    </row>
    <row r="127" s="2" customFormat="1" ht="24.15" customHeight="1">
      <c r="A127" s="36"/>
      <c r="B127" s="37"/>
      <c r="C127" s="224" t="s">
        <v>87</v>
      </c>
      <c r="D127" s="224" t="s">
        <v>143</v>
      </c>
      <c r="E127" s="225" t="s">
        <v>276</v>
      </c>
      <c r="F127" s="226" t="s">
        <v>277</v>
      </c>
      <c r="G127" s="227" t="s">
        <v>166</v>
      </c>
      <c r="H127" s="228">
        <v>64</v>
      </c>
      <c r="I127" s="229"/>
      <c r="J127" s="230">
        <f>ROUND(I127*H127,2)</f>
        <v>0</v>
      </c>
      <c r="K127" s="226" t="s">
        <v>147</v>
      </c>
      <c r="L127" s="42"/>
      <c r="M127" s="231" t="s">
        <v>1</v>
      </c>
      <c r="N127" s="232" t="s">
        <v>44</v>
      </c>
      <c r="O127" s="89"/>
      <c r="P127" s="233">
        <f>O127*H127</f>
        <v>0</v>
      </c>
      <c r="Q127" s="233">
        <v>0</v>
      </c>
      <c r="R127" s="233">
        <f>Q127*H127</f>
        <v>0</v>
      </c>
      <c r="S127" s="233">
        <v>0</v>
      </c>
      <c r="T127" s="234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35" t="s">
        <v>148</v>
      </c>
      <c r="AT127" s="235" t="s">
        <v>143</v>
      </c>
      <c r="AU127" s="235" t="s">
        <v>87</v>
      </c>
      <c r="AY127" s="15" t="s">
        <v>141</v>
      </c>
      <c r="BE127" s="236">
        <f>IF(N127="základní",J127,0)</f>
        <v>0</v>
      </c>
      <c r="BF127" s="236">
        <f>IF(N127="snížená",J127,0)</f>
        <v>0</v>
      </c>
      <c r="BG127" s="236">
        <f>IF(N127="zákl. přenesená",J127,0)</f>
        <v>0</v>
      </c>
      <c r="BH127" s="236">
        <f>IF(N127="sníž. přenesená",J127,0)</f>
        <v>0</v>
      </c>
      <c r="BI127" s="236">
        <f>IF(N127="nulová",J127,0)</f>
        <v>0</v>
      </c>
      <c r="BJ127" s="15" t="s">
        <v>83</v>
      </c>
      <c r="BK127" s="236">
        <f>ROUND(I127*H127,2)</f>
        <v>0</v>
      </c>
      <c r="BL127" s="15" t="s">
        <v>148</v>
      </c>
      <c r="BM127" s="235" t="s">
        <v>352</v>
      </c>
    </row>
    <row r="128" s="13" customFormat="1">
      <c r="A128" s="13"/>
      <c r="B128" s="237"/>
      <c r="C128" s="238"/>
      <c r="D128" s="239" t="s">
        <v>150</v>
      </c>
      <c r="E128" s="240" t="s">
        <v>1</v>
      </c>
      <c r="F128" s="241" t="s">
        <v>343</v>
      </c>
      <c r="G128" s="238"/>
      <c r="H128" s="242">
        <v>64</v>
      </c>
      <c r="I128" s="243"/>
      <c r="J128" s="238"/>
      <c r="K128" s="238"/>
      <c r="L128" s="244"/>
      <c r="M128" s="245"/>
      <c r="N128" s="246"/>
      <c r="O128" s="246"/>
      <c r="P128" s="246"/>
      <c r="Q128" s="246"/>
      <c r="R128" s="246"/>
      <c r="S128" s="246"/>
      <c r="T128" s="247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8" t="s">
        <v>150</v>
      </c>
      <c r="AU128" s="248" t="s">
        <v>87</v>
      </c>
      <c r="AV128" s="13" t="s">
        <v>87</v>
      </c>
      <c r="AW128" s="13" t="s">
        <v>34</v>
      </c>
      <c r="AX128" s="13" t="s">
        <v>83</v>
      </c>
      <c r="AY128" s="248" t="s">
        <v>141</v>
      </c>
    </row>
    <row r="129" s="2" customFormat="1" ht="14.4" customHeight="1">
      <c r="A129" s="36"/>
      <c r="B129" s="37"/>
      <c r="C129" s="224" t="s">
        <v>156</v>
      </c>
      <c r="D129" s="224" t="s">
        <v>143</v>
      </c>
      <c r="E129" s="225" t="s">
        <v>240</v>
      </c>
      <c r="F129" s="226" t="s">
        <v>241</v>
      </c>
      <c r="G129" s="227" t="s">
        <v>172</v>
      </c>
      <c r="H129" s="228">
        <v>16</v>
      </c>
      <c r="I129" s="229"/>
      <c r="J129" s="230">
        <f>ROUND(I129*H129,2)</f>
        <v>0</v>
      </c>
      <c r="K129" s="226" t="s">
        <v>147</v>
      </c>
      <c r="L129" s="42"/>
      <c r="M129" s="231" t="s">
        <v>1</v>
      </c>
      <c r="N129" s="232" t="s">
        <v>44</v>
      </c>
      <c r="O129" s="89"/>
      <c r="P129" s="233">
        <f>O129*H129</f>
        <v>0</v>
      </c>
      <c r="Q129" s="233">
        <v>0</v>
      </c>
      <c r="R129" s="233">
        <f>Q129*H129</f>
        <v>0</v>
      </c>
      <c r="S129" s="233">
        <v>0</v>
      </c>
      <c r="T129" s="234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35" t="s">
        <v>148</v>
      </c>
      <c r="AT129" s="235" t="s">
        <v>143</v>
      </c>
      <c r="AU129" s="235" t="s">
        <v>87</v>
      </c>
      <c r="AY129" s="15" t="s">
        <v>141</v>
      </c>
      <c r="BE129" s="236">
        <f>IF(N129="základní",J129,0)</f>
        <v>0</v>
      </c>
      <c r="BF129" s="236">
        <f>IF(N129="snížená",J129,0)</f>
        <v>0</v>
      </c>
      <c r="BG129" s="236">
        <f>IF(N129="zákl. přenesená",J129,0)</f>
        <v>0</v>
      </c>
      <c r="BH129" s="236">
        <f>IF(N129="sníž. přenesená",J129,0)</f>
        <v>0</v>
      </c>
      <c r="BI129" s="236">
        <f>IF(N129="nulová",J129,0)</f>
        <v>0</v>
      </c>
      <c r="BJ129" s="15" t="s">
        <v>83</v>
      </c>
      <c r="BK129" s="236">
        <f>ROUND(I129*H129,2)</f>
        <v>0</v>
      </c>
      <c r="BL129" s="15" t="s">
        <v>148</v>
      </c>
      <c r="BM129" s="235" t="s">
        <v>353</v>
      </c>
    </row>
    <row r="130" s="13" customFormat="1">
      <c r="A130" s="13"/>
      <c r="B130" s="237"/>
      <c r="C130" s="238"/>
      <c r="D130" s="239" t="s">
        <v>150</v>
      </c>
      <c r="E130" s="240" t="s">
        <v>1</v>
      </c>
      <c r="F130" s="241" t="s">
        <v>345</v>
      </c>
      <c r="G130" s="238"/>
      <c r="H130" s="242">
        <v>16</v>
      </c>
      <c r="I130" s="243"/>
      <c r="J130" s="238"/>
      <c r="K130" s="238"/>
      <c r="L130" s="244"/>
      <c r="M130" s="245"/>
      <c r="N130" s="246"/>
      <c r="O130" s="246"/>
      <c r="P130" s="246"/>
      <c r="Q130" s="246"/>
      <c r="R130" s="246"/>
      <c r="S130" s="246"/>
      <c r="T130" s="247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8" t="s">
        <v>150</v>
      </c>
      <c r="AU130" s="248" t="s">
        <v>87</v>
      </c>
      <c r="AV130" s="13" t="s">
        <v>87</v>
      </c>
      <c r="AW130" s="13" t="s">
        <v>34</v>
      </c>
      <c r="AX130" s="13" t="s">
        <v>83</v>
      </c>
      <c r="AY130" s="248" t="s">
        <v>141</v>
      </c>
    </row>
    <row r="131" s="2" customFormat="1" ht="14.4" customHeight="1">
      <c r="A131" s="36"/>
      <c r="B131" s="37"/>
      <c r="C131" s="224" t="s">
        <v>148</v>
      </c>
      <c r="D131" s="224" t="s">
        <v>143</v>
      </c>
      <c r="E131" s="225" t="s">
        <v>245</v>
      </c>
      <c r="F131" s="226" t="s">
        <v>246</v>
      </c>
      <c r="G131" s="227" t="s">
        <v>172</v>
      </c>
      <c r="H131" s="228">
        <v>16</v>
      </c>
      <c r="I131" s="229"/>
      <c r="J131" s="230">
        <f>ROUND(I131*H131,2)</f>
        <v>0</v>
      </c>
      <c r="K131" s="226" t="s">
        <v>147</v>
      </c>
      <c r="L131" s="42"/>
      <c r="M131" s="231" t="s">
        <v>1</v>
      </c>
      <c r="N131" s="232" t="s">
        <v>44</v>
      </c>
      <c r="O131" s="89"/>
      <c r="P131" s="233">
        <f>O131*H131</f>
        <v>0</v>
      </c>
      <c r="Q131" s="233">
        <v>0</v>
      </c>
      <c r="R131" s="233">
        <f>Q131*H131</f>
        <v>0</v>
      </c>
      <c r="S131" s="233">
        <v>0</v>
      </c>
      <c r="T131" s="234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35" t="s">
        <v>148</v>
      </c>
      <c r="AT131" s="235" t="s">
        <v>143</v>
      </c>
      <c r="AU131" s="235" t="s">
        <v>87</v>
      </c>
      <c r="AY131" s="15" t="s">
        <v>141</v>
      </c>
      <c r="BE131" s="236">
        <f>IF(N131="základní",J131,0)</f>
        <v>0</v>
      </c>
      <c r="BF131" s="236">
        <f>IF(N131="snížená",J131,0)</f>
        <v>0</v>
      </c>
      <c r="BG131" s="236">
        <f>IF(N131="zákl. přenesená",J131,0)</f>
        <v>0</v>
      </c>
      <c r="BH131" s="236">
        <f>IF(N131="sníž. přenesená",J131,0)</f>
        <v>0</v>
      </c>
      <c r="BI131" s="236">
        <f>IF(N131="nulová",J131,0)</f>
        <v>0</v>
      </c>
      <c r="BJ131" s="15" t="s">
        <v>83</v>
      </c>
      <c r="BK131" s="236">
        <f>ROUND(I131*H131,2)</f>
        <v>0</v>
      </c>
      <c r="BL131" s="15" t="s">
        <v>148</v>
      </c>
      <c r="BM131" s="235" t="s">
        <v>354</v>
      </c>
    </row>
    <row r="132" s="13" customFormat="1">
      <c r="A132" s="13"/>
      <c r="B132" s="237"/>
      <c r="C132" s="238"/>
      <c r="D132" s="239" t="s">
        <v>150</v>
      </c>
      <c r="E132" s="240" t="s">
        <v>1</v>
      </c>
      <c r="F132" s="241" t="s">
        <v>347</v>
      </c>
      <c r="G132" s="238"/>
      <c r="H132" s="242">
        <v>16</v>
      </c>
      <c r="I132" s="243"/>
      <c r="J132" s="238"/>
      <c r="K132" s="238"/>
      <c r="L132" s="244"/>
      <c r="M132" s="245"/>
      <c r="N132" s="246"/>
      <c r="O132" s="246"/>
      <c r="P132" s="246"/>
      <c r="Q132" s="246"/>
      <c r="R132" s="246"/>
      <c r="S132" s="246"/>
      <c r="T132" s="24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8" t="s">
        <v>150</v>
      </c>
      <c r="AU132" s="248" t="s">
        <v>87</v>
      </c>
      <c r="AV132" s="13" t="s">
        <v>87</v>
      </c>
      <c r="AW132" s="13" t="s">
        <v>34</v>
      </c>
      <c r="AX132" s="13" t="s">
        <v>83</v>
      </c>
      <c r="AY132" s="248" t="s">
        <v>141</v>
      </c>
    </row>
    <row r="133" s="2" customFormat="1" ht="24.15" customHeight="1">
      <c r="A133" s="36"/>
      <c r="B133" s="37"/>
      <c r="C133" s="224" t="s">
        <v>169</v>
      </c>
      <c r="D133" s="224" t="s">
        <v>143</v>
      </c>
      <c r="E133" s="225" t="s">
        <v>250</v>
      </c>
      <c r="F133" s="226" t="s">
        <v>251</v>
      </c>
      <c r="G133" s="227" t="s">
        <v>172</v>
      </c>
      <c r="H133" s="228">
        <v>48</v>
      </c>
      <c r="I133" s="229"/>
      <c r="J133" s="230">
        <f>ROUND(I133*H133,2)</f>
        <v>0</v>
      </c>
      <c r="K133" s="226" t="s">
        <v>147</v>
      </c>
      <c r="L133" s="42"/>
      <c r="M133" s="231" t="s">
        <v>1</v>
      </c>
      <c r="N133" s="232" t="s">
        <v>44</v>
      </c>
      <c r="O133" s="89"/>
      <c r="P133" s="233">
        <f>O133*H133</f>
        <v>0</v>
      </c>
      <c r="Q133" s="233">
        <v>0</v>
      </c>
      <c r="R133" s="233">
        <f>Q133*H133</f>
        <v>0</v>
      </c>
      <c r="S133" s="233">
        <v>0</v>
      </c>
      <c r="T133" s="234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35" t="s">
        <v>148</v>
      </c>
      <c r="AT133" s="235" t="s">
        <v>143</v>
      </c>
      <c r="AU133" s="235" t="s">
        <v>87</v>
      </c>
      <c r="AY133" s="15" t="s">
        <v>141</v>
      </c>
      <c r="BE133" s="236">
        <f>IF(N133="základní",J133,0)</f>
        <v>0</v>
      </c>
      <c r="BF133" s="236">
        <f>IF(N133="snížená",J133,0)</f>
        <v>0</v>
      </c>
      <c r="BG133" s="236">
        <f>IF(N133="zákl. přenesená",J133,0)</f>
        <v>0</v>
      </c>
      <c r="BH133" s="236">
        <f>IF(N133="sníž. přenesená",J133,0)</f>
        <v>0</v>
      </c>
      <c r="BI133" s="236">
        <f>IF(N133="nulová",J133,0)</f>
        <v>0</v>
      </c>
      <c r="BJ133" s="15" t="s">
        <v>83</v>
      </c>
      <c r="BK133" s="236">
        <f>ROUND(I133*H133,2)</f>
        <v>0</v>
      </c>
      <c r="BL133" s="15" t="s">
        <v>148</v>
      </c>
      <c r="BM133" s="235" t="s">
        <v>355</v>
      </c>
    </row>
    <row r="134" s="13" customFormat="1">
      <c r="A134" s="13"/>
      <c r="B134" s="237"/>
      <c r="C134" s="238"/>
      <c r="D134" s="239" t="s">
        <v>150</v>
      </c>
      <c r="E134" s="240" t="s">
        <v>1</v>
      </c>
      <c r="F134" s="241" t="s">
        <v>349</v>
      </c>
      <c r="G134" s="238"/>
      <c r="H134" s="242">
        <v>48</v>
      </c>
      <c r="I134" s="243"/>
      <c r="J134" s="238"/>
      <c r="K134" s="238"/>
      <c r="L134" s="244"/>
      <c r="M134" s="265"/>
      <c r="N134" s="266"/>
      <c r="O134" s="266"/>
      <c r="P134" s="266"/>
      <c r="Q134" s="266"/>
      <c r="R134" s="266"/>
      <c r="S134" s="266"/>
      <c r="T134" s="267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8" t="s">
        <v>150</v>
      </c>
      <c r="AU134" s="248" t="s">
        <v>87</v>
      </c>
      <c r="AV134" s="13" t="s">
        <v>87</v>
      </c>
      <c r="AW134" s="13" t="s">
        <v>34</v>
      </c>
      <c r="AX134" s="13" t="s">
        <v>83</v>
      </c>
      <c r="AY134" s="248" t="s">
        <v>141</v>
      </c>
    </row>
    <row r="135" s="2" customFormat="1" ht="6.96" customHeight="1">
      <c r="A135" s="36"/>
      <c r="B135" s="64"/>
      <c r="C135" s="65"/>
      <c r="D135" s="65"/>
      <c r="E135" s="65"/>
      <c r="F135" s="65"/>
      <c r="G135" s="65"/>
      <c r="H135" s="65"/>
      <c r="I135" s="65"/>
      <c r="J135" s="65"/>
      <c r="K135" s="65"/>
      <c r="L135" s="42"/>
      <c r="M135" s="36"/>
      <c r="O135" s="36"/>
      <c r="P135" s="36"/>
      <c r="Q135" s="36"/>
      <c r="R135" s="36"/>
      <c r="S135" s="36"/>
      <c r="T135" s="36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</row>
  </sheetData>
  <sheetProtection sheet="1" autoFilter="0" formatColumns="0" formatRows="0" objects="1" scenarios="1" spinCount="100000" saltValue="EMaSoDKkET5FpGIKPra6nrh6/ZlRL5PsFFfOtIZkT5GHw0Ty6Y9ANnhIKiuL05pV83tMKTy3UkuxwlB7eYxNxg==" hashValue="LiCWY0GoqtHfrshlxhERArmrREmTV8k6t9+XXy7orSG0tKbzLOJmromh8YYudpLHKcH/WEGVuLQMej+mYxV/0w==" algorithmName="SHA-512" password="A780"/>
  <autoFilter ref="C121:K13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111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87</v>
      </c>
    </row>
    <row r="4" s="1" customFormat="1" ht="24.96" customHeight="1">
      <c r="B4" s="18"/>
      <c r="D4" s="146" t="s">
        <v>112</v>
      </c>
      <c r="L4" s="18"/>
      <c r="M4" s="14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48" t="s">
        <v>16</v>
      </c>
      <c r="L6" s="18"/>
    </row>
    <row r="7" s="1" customFormat="1" ht="16.5" customHeight="1">
      <c r="B7" s="18"/>
      <c r="E7" s="149" t="str">
        <f>'Rekapitulace stavby'!K6</f>
        <v>Prorierozní meze Čechyně</v>
      </c>
      <c r="F7" s="148"/>
      <c r="G7" s="148"/>
      <c r="H7" s="148"/>
      <c r="L7" s="18"/>
    </row>
    <row r="8" s="1" customFormat="1" ht="12" customHeight="1">
      <c r="B8" s="18"/>
      <c r="D8" s="148" t="s">
        <v>113</v>
      </c>
      <c r="L8" s="18"/>
    </row>
    <row r="9" s="2" customFormat="1" ht="16.5" customHeight="1">
      <c r="A9" s="36"/>
      <c r="B9" s="42"/>
      <c r="C9" s="36"/>
      <c r="D9" s="36"/>
      <c r="E9" s="149" t="s">
        <v>298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8" t="s">
        <v>269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24.75" customHeight="1">
      <c r="A11" s="36"/>
      <c r="B11" s="42"/>
      <c r="C11" s="36"/>
      <c r="D11" s="36"/>
      <c r="E11" s="150" t="s">
        <v>356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8" t="s">
        <v>18</v>
      </c>
      <c r="E13" s="36"/>
      <c r="F13" s="139" t="s">
        <v>19</v>
      </c>
      <c r="G13" s="36"/>
      <c r="H13" s="36"/>
      <c r="I13" s="148" t="s">
        <v>20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8" t="s">
        <v>22</v>
      </c>
      <c r="E14" s="36"/>
      <c r="F14" s="139" t="s">
        <v>23</v>
      </c>
      <c r="G14" s="36"/>
      <c r="H14" s="36"/>
      <c r="I14" s="148" t="s">
        <v>24</v>
      </c>
      <c r="J14" s="151" t="str">
        <f>'Rekapitulace stavby'!AN8</f>
        <v>11.9.2020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8" t="s">
        <v>26</v>
      </c>
      <c r="E16" s="36"/>
      <c r="F16" s="36"/>
      <c r="G16" s="36"/>
      <c r="H16" s="36"/>
      <c r="I16" s="148" t="s">
        <v>27</v>
      </c>
      <c r="J16" s="139" t="s">
        <v>1</v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9" t="s">
        <v>28</v>
      </c>
      <c r="F17" s="36"/>
      <c r="G17" s="36"/>
      <c r="H17" s="36"/>
      <c r="I17" s="148" t="s">
        <v>29</v>
      </c>
      <c r="J17" s="139" t="s">
        <v>1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8" t="s">
        <v>30</v>
      </c>
      <c r="E19" s="36"/>
      <c r="F19" s="36"/>
      <c r="G19" s="36"/>
      <c r="H19" s="36"/>
      <c r="I19" s="148" t="s">
        <v>27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48" t="s">
        <v>29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8" t="s">
        <v>32</v>
      </c>
      <c r="E22" s="36"/>
      <c r="F22" s="36"/>
      <c r="G22" s="36"/>
      <c r="H22" s="36"/>
      <c r="I22" s="148" t="s">
        <v>27</v>
      </c>
      <c r="J22" s="139" t="s">
        <v>1</v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9" t="s">
        <v>33</v>
      </c>
      <c r="F23" s="36"/>
      <c r="G23" s="36"/>
      <c r="H23" s="36"/>
      <c r="I23" s="148" t="s">
        <v>29</v>
      </c>
      <c r="J23" s="139" t="s">
        <v>1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8" t="s">
        <v>35</v>
      </c>
      <c r="E25" s="36"/>
      <c r="F25" s="36"/>
      <c r="G25" s="36"/>
      <c r="H25" s="36"/>
      <c r="I25" s="148" t="s">
        <v>27</v>
      </c>
      <c r="J25" s="139" t="s">
        <v>1</v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9" t="s">
        <v>36</v>
      </c>
      <c r="F26" s="36"/>
      <c r="G26" s="36"/>
      <c r="H26" s="36"/>
      <c r="I26" s="148" t="s">
        <v>29</v>
      </c>
      <c r="J26" s="139" t="s">
        <v>1</v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8" t="s">
        <v>37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7" t="s">
        <v>39</v>
      </c>
      <c r="E32" s="36"/>
      <c r="F32" s="36"/>
      <c r="G32" s="36"/>
      <c r="H32" s="36"/>
      <c r="I32" s="36"/>
      <c r="J32" s="158">
        <f>ROUND(J122,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9" t="s">
        <v>41</v>
      </c>
      <c r="G34" s="36"/>
      <c r="H34" s="36"/>
      <c r="I34" s="159" t="s">
        <v>40</v>
      </c>
      <c r="J34" s="159" t="s">
        <v>42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42"/>
      <c r="C35" s="36"/>
      <c r="D35" s="160" t="s">
        <v>43</v>
      </c>
      <c r="E35" s="148" t="s">
        <v>44</v>
      </c>
      <c r="F35" s="161">
        <f>ROUND((SUM(BE122:BE134)),  2)</f>
        <v>0</v>
      </c>
      <c r="G35" s="36"/>
      <c r="H35" s="36"/>
      <c r="I35" s="162">
        <v>0.20999999999999999</v>
      </c>
      <c r="J35" s="161">
        <f>ROUND(((SUM(BE122:BE134))*I35),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148" t="s">
        <v>45</v>
      </c>
      <c r="F36" s="161">
        <f>ROUND((SUM(BF122:BF134)),  2)</f>
        <v>0</v>
      </c>
      <c r="G36" s="36"/>
      <c r="H36" s="36"/>
      <c r="I36" s="162">
        <v>0.14999999999999999</v>
      </c>
      <c r="J36" s="161">
        <f>ROUND(((SUM(BF122:BF134))*I36),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46</v>
      </c>
      <c r="F37" s="161">
        <f>ROUND((SUM(BG122:BG134)),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47</v>
      </c>
      <c r="F38" s="161">
        <f>ROUND((SUM(BH122:BH134)),  2)</f>
        <v>0</v>
      </c>
      <c r="G38" s="36"/>
      <c r="H38" s="36"/>
      <c r="I38" s="162">
        <v>0.14999999999999999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48</v>
      </c>
      <c r="F39" s="161">
        <f>ROUND((SUM(BI122:BI134)),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63"/>
      <c r="D41" s="164" t="s">
        <v>49</v>
      </c>
      <c r="E41" s="165"/>
      <c r="F41" s="165"/>
      <c r="G41" s="166" t="s">
        <v>50</v>
      </c>
      <c r="H41" s="167" t="s">
        <v>51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70" t="s">
        <v>52</v>
      </c>
      <c r="E50" s="171"/>
      <c r="F50" s="171"/>
      <c r="G50" s="170" t="s">
        <v>53</v>
      </c>
      <c r="H50" s="171"/>
      <c r="I50" s="171"/>
      <c r="J50" s="171"/>
      <c r="K50" s="171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72" t="s">
        <v>54</v>
      </c>
      <c r="E61" s="173"/>
      <c r="F61" s="174" t="s">
        <v>55</v>
      </c>
      <c r="G61" s="172" t="s">
        <v>54</v>
      </c>
      <c r="H61" s="173"/>
      <c r="I61" s="173"/>
      <c r="J61" s="175" t="s">
        <v>55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70" t="s">
        <v>56</v>
      </c>
      <c r="E65" s="176"/>
      <c r="F65" s="176"/>
      <c r="G65" s="170" t="s">
        <v>57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72" t="s">
        <v>54</v>
      </c>
      <c r="E76" s="173"/>
      <c r="F76" s="174" t="s">
        <v>55</v>
      </c>
      <c r="G76" s="172" t="s">
        <v>54</v>
      </c>
      <c r="H76" s="173"/>
      <c r="I76" s="173"/>
      <c r="J76" s="175" t="s">
        <v>55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117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1" t="str">
        <f>E7</f>
        <v>Prorierozní meze Čechyně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19"/>
      <c r="C86" s="30" t="s">
        <v>113</v>
      </c>
      <c r="D86" s="20"/>
      <c r="E86" s="20"/>
      <c r="F86" s="20"/>
      <c r="G86" s="20"/>
      <c r="H86" s="20"/>
      <c r="I86" s="20"/>
      <c r="J86" s="20"/>
      <c r="K86" s="20"/>
      <c r="L86" s="18"/>
    </row>
    <row r="87" s="2" customFormat="1" ht="16.5" customHeight="1">
      <c r="A87" s="36"/>
      <c r="B87" s="37"/>
      <c r="C87" s="38"/>
      <c r="D87" s="38"/>
      <c r="E87" s="181" t="s">
        <v>298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269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24.75" customHeight="1">
      <c r="A89" s="36"/>
      <c r="B89" s="37"/>
      <c r="C89" s="38"/>
      <c r="D89" s="38"/>
      <c r="E89" s="74" t="str">
        <f>E11</f>
        <v>4.4 - SO4.4 Následná péče opatření vtřetím roce po výsadbě, ZM7 pozemek č. 2569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22</v>
      </c>
      <c r="D91" s="38"/>
      <c r="E91" s="38"/>
      <c r="F91" s="25" t="str">
        <f>F14</f>
        <v>k. ú. Čechyně</v>
      </c>
      <c r="G91" s="38"/>
      <c r="H91" s="38"/>
      <c r="I91" s="30" t="s">
        <v>24</v>
      </c>
      <c r="J91" s="77" t="str">
        <f>IF(J14="","",J14)</f>
        <v>11.9.2020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40.05" customHeight="1">
      <c r="A93" s="36"/>
      <c r="B93" s="37"/>
      <c r="C93" s="30" t="s">
        <v>26</v>
      </c>
      <c r="D93" s="38"/>
      <c r="E93" s="38"/>
      <c r="F93" s="25" t="str">
        <f>E17</f>
        <v>Město Rousínov, Sušilovo náměstí 84/56 PSČ 683 01</v>
      </c>
      <c r="G93" s="38"/>
      <c r="H93" s="38"/>
      <c r="I93" s="30" t="s">
        <v>32</v>
      </c>
      <c r="J93" s="34" t="str">
        <f>E23</f>
        <v>Ing. Michal Kovář Ph. D, Halasova 995 Tišnov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5.65" customHeight="1">
      <c r="A94" s="36"/>
      <c r="B94" s="37"/>
      <c r="C94" s="30" t="s">
        <v>30</v>
      </c>
      <c r="D94" s="38"/>
      <c r="E94" s="38"/>
      <c r="F94" s="25" t="str">
        <f>IF(E20="","",E20)</f>
        <v>Vyplň údaj</v>
      </c>
      <c r="G94" s="38"/>
      <c r="H94" s="38"/>
      <c r="I94" s="30" t="s">
        <v>35</v>
      </c>
      <c r="J94" s="34" t="str">
        <f>E26</f>
        <v>Ing. Michal Kovář Ph. D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82" t="s">
        <v>118</v>
      </c>
      <c r="D96" s="183"/>
      <c r="E96" s="183"/>
      <c r="F96" s="183"/>
      <c r="G96" s="183"/>
      <c r="H96" s="183"/>
      <c r="I96" s="183"/>
      <c r="J96" s="184" t="s">
        <v>119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85" t="s">
        <v>120</v>
      </c>
      <c r="D98" s="38"/>
      <c r="E98" s="38"/>
      <c r="F98" s="38"/>
      <c r="G98" s="38"/>
      <c r="H98" s="38"/>
      <c r="I98" s="38"/>
      <c r="J98" s="108">
        <f>J122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121</v>
      </c>
    </row>
    <row r="99" s="9" customFormat="1" ht="24.96" customHeight="1">
      <c r="A99" s="9"/>
      <c r="B99" s="186"/>
      <c r="C99" s="187"/>
      <c r="D99" s="188" t="s">
        <v>122</v>
      </c>
      <c r="E99" s="189"/>
      <c r="F99" s="189"/>
      <c r="G99" s="189"/>
      <c r="H99" s="189"/>
      <c r="I99" s="189"/>
      <c r="J99" s="190">
        <f>J123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2"/>
      <c r="C100" s="131"/>
      <c r="D100" s="193" t="s">
        <v>123</v>
      </c>
      <c r="E100" s="194"/>
      <c r="F100" s="194"/>
      <c r="G100" s="194"/>
      <c r="H100" s="194"/>
      <c r="I100" s="194"/>
      <c r="J100" s="195">
        <f>J124</f>
        <v>0</v>
      </c>
      <c r="K100" s="131"/>
      <c r="L100" s="19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6"/>
      <c r="B101" s="37"/>
      <c r="C101" s="38"/>
      <c r="D101" s="38"/>
      <c r="E101" s="38"/>
      <c r="F101" s="38"/>
      <c r="G101" s="38"/>
      <c r="H101" s="38"/>
      <c r="I101" s="38"/>
      <c r="J101" s="38"/>
      <c r="K101" s="38"/>
      <c r="L101" s="61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2" s="2" customFormat="1" ht="6.96" customHeight="1">
      <c r="A102" s="36"/>
      <c r="B102" s="64"/>
      <c r="C102" s="65"/>
      <c r="D102" s="65"/>
      <c r="E102" s="65"/>
      <c r="F102" s="65"/>
      <c r="G102" s="65"/>
      <c r="H102" s="65"/>
      <c r="I102" s="65"/>
      <c r="J102" s="65"/>
      <c r="K102" s="65"/>
      <c r="L102" s="61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6" s="2" customFormat="1" ht="6.96" customHeight="1">
      <c r="A106" s="36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24.96" customHeight="1">
      <c r="A107" s="36"/>
      <c r="B107" s="37"/>
      <c r="C107" s="21" t="s">
        <v>126</v>
      </c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6.96" customHeight="1">
      <c r="A108" s="36"/>
      <c r="B108" s="37"/>
      <c r="C108" s="38"/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2" customHeight="1">
      <c r="A109" s="36"/>
      <c r="B109" s="37"/>
      <c r="C109" s="30" t="s">
        <v>16</v>
      </c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6.5" customHeight="1">
      <c r="A110" s="36"/>
      <c r="B110" s="37"/>
      <c r="C110" s="38"/>
      <c r="D110" s="38"/>
      <c r="E110" s="181" t="str">
        <f>E7</f>
        <v>Prorierozní meze Čechyně</v>
      </c>
      <c r="F110" s="30"/>
      <c r="G110" s="30"/>
      <c r="H110" s="30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1" customFormat="1" ht="12" customHeight="1">
      <c r="B111" s="19"/>
      <c r="C111" s="30" t="s">
        <v>113</v>
      </c>
      <c r="D111" s="20"/>
      <c r="E111" s="20"/>
      <c r="F111" s="20"/>
      <c r="G111" s="20"/>
      <c r="H111" s="20"/>
      <c r="I111" s="20"/>
      <c r="J111" s="20"/>
      <c r="K111" s="20"/>
      <c r="L111" s="18"/>
    </row>
    <row r="112" s="2" customFormat="1" ht="16.5" customHeight="1">
      <c r="A112" s="36"/>
      <c r="B112" s="37"/>
      <c r="C112" s="38"/>
      <c r="D112" s="38"/>
      <c r="E112" s="181" t="s">
        <v>298</v>
      </c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2" customHeight="1">
      <c r="A113" s="36"/>
      <c r="B113" s="37"/>
      <c r="C113" s="30" t="s">
        <v>269</v>
      </c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24.75" customHeight="1">
      <c r="A114" s="36"/>
      <c r="B114" s="37"/>
      <c r="C114" s="38"/>
      <c r="D114" s="38"/>
      <c r="E114" s="74" t="str">
        <f>E11</f>
        <v>4.4 - SO4.4 Následná péče opatření vtřetím roce po výsadbě, ZM7 pozemek č. 2569</v>
      </c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2" customHeight="1">
      <c r="A116" s="36"/>
      <c r="B116" s="37"/>
      <c r="C116" s="30" t="s">
        <v>22</v>
      </c>
      <c r="D116" s="38"/>
      <c r="E116" s="38"/>
      <c r="F116" s="25" t="str">
        <f>F14</f>
        <v>k. ú. Čechyně</v>
      </c>
      <c r="G116" s="38"/>
      <c r="H116" s="38"/>
      <c r="I116" s="30" t="s">
        <v>24</v>
      </c>
      <c r="J116" s="77" t="str">
        <f>IF(J14="","",J14)</f>
        <v>11.9.2020</v>
      </c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6.96" customHeight="1">
      <c r="A117" s="36"/>
      <c r="B117" s="37"/>
      <c r="C117" s="38"/>
      <c r="D117" s="38"/>
      <c r="E117" s="38"/>
      <c r="F117" s="38"/>
      <c r="G117" s="38"/>
      <c r="H117" s="38"/>
      <c r="I117" s="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40.05" customHeight="1">
      <c r="A118" s="36"/>
      <c r="B118" s="37"/>
      <c r="C118" s="30" t="s">
        <v>26</v>
      </c>
      <c r="D118" s="38"/>
      <c r="E118" s="38"/>
      <c r="F118" s="25" t="str">
        <f>E17</f>
        <v>Město Rousínov, Sušilovo náměstí 84/56 PSČ 683 01</v>
      </c>
      <c r="G118" s="38"/>
      <c r="H118" s="38"/>
      <c r="I118" s="30" t="s">
        <v>32</v>
      </c>
      <c r="J118" s="34" t="str">
        <f>E23</f>
        <v>Ing. Michal Kovář Ph. D, Halasova 995 Tišnov</v>
      </c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25.65" customHeight="1">
      <c r="A119" s="36"/>
      <c r="B119" s="37"/>
      <c r="C119" s="30" t="s">
        <v>30</v>
      </c>
      <c r="D119" s="38"/>
      <c r="E119" s="38"/>
      <c r="F119" s="25" t="str">
        <f>IF(E20="","",E20)</f>
        <v>Vyplň údaj</v>
      </c>
      <c r="G119" s="38"/>
      <c r="H119" s="38"/>
      <c r="I119" s="30" t="s">
        <v>35</v>
      </c>
      <c r="J119" s="34" t="str">
        <f>E26</f>
        <v>Ing. Michal Kovář Ph. D</v>
      </c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0.32" customHeight="1">
      <c r="A120" s="36"/>
      <c r="B120" s="37"/>
      <c r="C120" s="38"/>
      <c r="D120" s="38"/>
      <c r="E120" s="38"/>
      <c r="F120" s="38"/>
      <c r="G120" s="38"/>
      <c r="H120" s="38"/>
      <c r="I120" s="38"/>
      <c r="J120" s="38"/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11" customFormat="1" ht="29.28" customHeight="1">
      <c r="A121" s="197"/>
      <c r="B121" s="198"/>
      <c r="C121" s="199" t="s">
        <v>127</v>
      </c>
      <c r="D121" s="200" t="s">
        <v>64</v>
      </c>
      <c r="E121" s="200" t="s">
        <v>60</v>
      </c>
      <c r="F121" s="200" t="s">
        <v>61</v>
      </c>
      <c r="G121" s="200" t="s">
        <v>128</v>
      </c>
      <c r="H121" s="200" t="s">
        <v>129</v>
      </c>
      <c r="I121" s="200" t="s">
        <v>130</v>
      </c>
      <c r="J121" s="200" t="s">
        <v>119</v>
      </c>
      <c r="K121" s="201" t="s">
        <v>131</v>
      </c>
      <c r="L121" s="202"/>
      <c r="M121" s="98" t="s">
        <v>1</v>
      </c>
      <c r="N121" s="99" t="s">
        <v>43</v>
      </c>
      <c r="O121" s="99" t="s">
        <v>132</v>
      </c>
      <c r="P121" s="99" t="s">
        <v>133</v>
      </c>
      <c r="Q121" s="99" t="s">
        <v>134</v>
      </c>
      <c r="R121" s="99" t="s">
        <v>135</v>
      </c>
      <c r="S121" s="99" t="s">
        <v>136</v>
      </c>
      <c r="T121" s="100" t="s">
        <v>137</v>
      </c>
      <c r="U121" s="197"/>
      <c r="V121" s="197"/>
      <c r="W121" s="197"/>
      <c r="X121" s="197"/>
      <c r="Y121" s="197"/>
      <c r="Z121" s="197"/>
      <c r="AA121" s="197"/>
      <c r="AB121" s="197"/>
      <c r="AC121" s="197"/>
      <c r="AD121" s="197"/>
      <c r="AE121" s="197"/>
    </row>
    <row r="122" s="2" customFormat="1" ht="22.8" customHeight="1">
      <c r="A122" s="36"/>
      <c r="B122" s="37"/>
      <c r="C122" s="105" t="s">
        <v>138</v>
      </c>
      <c r="D122" s="38"/>
      <c r="E122" s="38"/>
      <c r="F122" s="38"/>
      <c r="G122" s="38"/>
      <c r="H122" s="38"/>
      <c r="I122" s="38"/>
      <c r="J122" s="203">
        <f>BK122</f>
        <v>0</v>
      </c>
      <c r="K122" s="38"/>
      <c r="L122" s="42"/>
      <c r="M122" s="101"/>
      <c r="N122" s="204"/>
      <c r="O122" s="102"/>
      <c r="P122" s="205">
        <f>P123</f>
        <v>0</v>
      </c>
      <c r="Q122" s="102"/>
      <c r="R122" s="205">
        <f>R123</f>
        <v>0</v>
      </c>
      <c r="S122" s="102"/>
      <c r="T122" s="206">
        <f>T123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78</v>
      </c>
      <c r="AU122" s="15" t="s">
        <v>121</v>
      </c>
      <c r="BK122" s="207">
        <f>BK123</f>
        <v>0</v>
      </c>
    </row>
    <row r="123" s="12" customFormat="1" ht="25.92" customHeight="1">
      <c r="A123" s="12"/>
      <c r="B123" s="208"/>
      <c r="C123" s="209"/>
      <c r="D123" s="210" t="s">
        <v>78</v>
      </c>
      <c r="E123" s="211" t="s">
        <v>139</v>
      </c>
      <c r="F123" s="211" t="s">
        <v>140</v>
      </c>
      <c r="G123" s="209"/>
      <c r="H123" s="209"/>
      <c r="I123" s="212"/>
      <c r="J123" s="213">
        <f>BK123</f>
        <v>0</v>
      </c>
      <c r="K123" s="209"/>
      <c r="L123" s="214"/>
      <c r="M123" s="215"/>
      <c r="N123" s="216"/>
      <c r="O123" s="216"/>
      <c r="P123" s="217">
        <f>P124</f>
        <v>0</v>
      </c>
      <c r="Q123" s="216"/>
      <c r="R123" s="217">
        <f>R124</f>
        <v>0</v>
      </c>
      <c r="S123" s="216"/>
      <c r="T123" s="218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9" t="s">
        <v>83</v>
      </c>
      <c r="AT123" s="220" t="s">
        <v>78</v>
      </c>
      <c r="AU123" s="220" t="s">
        <v>79</v>
      </c>
      <c r="AY123" s="219" t="s">
        <v>141</v>
      </c>
      <c r="BK123" s="221">
        <f>BK124</f>
        <v>0</v>
      </c>
    </row>
    <row r="124" s="12" customFormat="1" ht="22.8" customHeight="1">
      <c r="A124" s="12"/>
      <c r="B124" s="208"/>
      <c r="C124" s="209"/>
      <c r="D124" s="210" t="s">
        <v>78</v>
      </c>
      <c r="E124" s="222" t="s">
        <v>83</v>
      </c>
      <c r="F124" s="222" t="s">
        <v>142</v>
      </c>
      <c r="G124" s="209"/>
      <c r="H124" s="209"/>
      <c r="I124" s="212"/>
      <c r="J124" s="223">
        <f>BK124</f>
        <v>0</v>
      </c>
      <c r="K124" s="209"/>
      <c r="L124" s="214"/>
      <c r="M124" s="215"/>
      <c r="N124" s="216"/>
      <c r="O124" s="216"/>
      <c r="P124" s="217">
        <f>SUM(P125:P134)</f>
        <v>0</v>
      </c>
      <c r="Q124" s="216"/>
      <c r="R124" s="217">
        <f>SUM(R125:R134)</f>
        <v>0</v>
      </c>
      <c r="S124" s="216"/>
      <c r="T124" s="218">
        <f>SUM(T125:T134)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9" t="s">
        <v>83</v>
      </c>
      <c r="AT124" s="220" t="s">
        <v>78</v>
      </c>
      <c r="AU124" s="220" t="s">
        <v>83</v>
      </c>
      <c r="AY124" s="219" t="s">
        <v>141</v>
      </c>
      <c r="BK124" s="221">
        <f>SUM(BK125:BK134)</f>
        <v>0</v>
      </c>
    </row>
    <row r="125" s="2" customFormat="1" ht="24.15" customHeight="1">
      <c r="A125" s="36"/>
      <c r="B125" s="37"/>
      <c r="C125" s="224" t="s">
        <v>83</v>
      </c>
      <c r="D125" s="224" t="s">
        <v>143</v>
      </c>
      <c r="E125" s="225" t="s">
        <v>271</v>
      </c>
      <c r="F125" s="226" t="s">
        <v>272</v>
      </c>
      <c r="G125" s="227" t="s">
        <v>273</v>
      </c>
      <c r="H125" s="228">
        <v>1.036</v>
      </c>
      <c r="I125" s="229"/>
      <c r="J125" s="230">
        <f>ROUND(I125*H125,2)</f>
        <v>0</v>
      </c>
      <c r="K125" s="226" t="s">
        <v>147</v>
      </c>
      <c r="L125" s="42"/>
      <c r="M125" s="231" t="s">
        <v>1</v>
      </c>
      <c r="N125" s="232" t="s">
        <v>44</v>
      </c>
      <c r="O125" s="89"/>
      <c r="P125" s="233">
        <f>O125*H125</f>
        <v>0</v>
      </c>
      <c r="Q125" s="233">
        <v>0</v>
      </c>
      <c r="R125" s="233">
        <f>Q125*H125</f>
        <v>0</v>
      </c>
      <c r="S125" s="233">
        <v>0</v>
      </c>
      <c r="T125" s="234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35" t="s">
        <v>148</v>
      </c>
      <c r="AT125" s="235" t="s">
        <v>143</v>
      </c>
      <c r="AU125" s="235" t="s">
        <v>87</v>
      </c>
      <c r="AY125" s="15" t="s">
        <v>141</v>
      </c>
      <c r="BE125" s="236">
        <f>IF(N125="základní",J125,0)</f>
        <v>0</v>
      </c>
      <c r="BF125" s="236">
        <f>IF(N125="snížená",J125,0)</f>
        <v>0</v>
      </c>
      <c r="BG125" s="236">
        <f>IF(N125="zákl. přenesená",J125,0)</f>
        <v>0</v>
      </c>
      <c r="BH125" s="236">
        <f>IF(N125="sníž. přenesená",J125,0)</f>
        <v>0</v>
      </c>
      <c r="BI125" s="236">
        <f>IF(N125="nulová",J125,0)</f>
        <v>0</v>
      </c>
      <c r="BJ125" s="15" t="s">
        <v>83</v>
      </c>
      <c r="BK125" s="236">
        <f>ROUND(I125*H125,2)</f>
        <v>0</v>
      </c>
      <c r="BL125" s="15" t="s">
        <v>148</v>
      </c>
      <c r="BM125" s="235" t="s">
        <v>357</v>
      </c>
    </row>
    <row r="126" s="13" customFormat="1">
      <c r="A126" s="13"/>
      <c r="B126" s="237"/>
      <c r="C126" s="238"/>
      <c r="D126" s="239" t="s">
        <v>150</v>
      </c>
      <c r="E126" s="240" t="s">
        <v>1</v>
      </c>
      <c r="F126" s="241" t="s">
        <v>341</v>
      </c>
      <c r="G126" s="238"/>
      <c r="H126" s="242">
        <v>1.036</v>
      </c>
      <c r="I126" s="243"/>
      <c r="J126" s="238"/>
      <c r="K126" s="238"/>
      <c r="L126" s="244"/>
      <c r="M126" s="245"/>
      <c r="N126" s="246"/>
      <c r="O126" s="246"/>
      <c r="P126" s="246"/>
      <c r="Q126" s="246"/>
      <c r="R126" s="246"/>
      <c r="S126" s="246"/>
      <c r="T126" s="247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8" t="s">
        <v>150</v>
      </c>
      <c r="AU126" s="248" t="s">
        <v>87</v>
      </c>
      <c r="AV126" s="13" t="s">
        <v>87</v>
      </c>
      <c r="AW126" s="13" t="s">
        <v>34</v>
      </c>
      <c r="AX126" s="13" t="s">
        <v>83</v>
      </c>
      <c r="AY126" s="248" t="s">
        <v>141</v>
      </c>
    </row>
    <row r="127" s="2" customFormat="1" ht="24.15" customHeight="1">
      <c r="A127" s="36"/>
      <c r="B127" s="37"/>
      <c r="C127" s="224" t="s">
        <v>87</v>
      </c>
      <c r="D127" s="224" t="s">
        <v>143</v>
      </c>
      <c r="E127" s="225" t="s">
        <v>276</v>
      </c>
      <c r="F127" s="226" t="s">
        <v>277</v>
      </c>
      <c r="G127" s="227" t="s">
        <v>166</v>
      </c>
      <c r="H127" s="228">
        <v>64</v>
      </c>
      <c r="I127" s="229"/>
      <c r="J127" s="230">
        <f>ROUND(I127*H127,2)</f>
        <v>0</v>
      </c>
      <c r="K127" s="226" t="s">
        <v>147</v>
      </c>
      <c r="L127" s="42"/>
      <c r="M127" s="231" t="s">
        <v>1</v>
      </c>
      <c r="N127" s="232" t="s">
        <v>44</v>
      </c>
      <c r="O127" s="89"/>
      <c r="P127" s="233">
        <f>O127*H127</f>
        <v>0</v>
      </c>
      <c r="Q127" s="233">
        <v>0</v>
      </c>
      <c r="R127" s="233">
        <f>Q127*H127</f>
        <v>0</v>
      </c>
      <c r="S127" s="233">
        <v>0</v>
      </c>
      <c r="T127" s="234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35" t="s">
        <v>148</v>
      </c>
      <c r="AT127" s="235" t="s">
        <v>143</v>
      </c>
      <c r="AU127" s="235" t="s">
        <v>87</v>
      </c>
      <c r="AY127" s="15" t="s">
        <v>141</v>
      </c>
      <c r="BE127" s="236">
        <f>IF(N127="základní",J127,0)</f>
        <v>0</v>
      </c>
      <c r="BF127" s="236">
        <f>IF(N127="snížená",J127,0)</f>
        <v>0</v>
      </c>
      <c r="BG127" s="236">
        <f>IF(N127="zákl. přenesená",J127,0)</f>
        <v>0</v>
      </c>
      <c r="BH127" s="236">
        <f>IF(N127="sníž. přenesená",J127,0)</f>
        <v>0</v>
      </c>
      <c r="BI127" s="236">
        <f>IF(N127="nulová",J127,0)</f>
        <v>0</v>
      </c>
      <c r="BJ127" s="15" t="s">
        <v>83</v>
      </c>
      <c r="BK127" s="236">
        <f>ROUND(I127*H127,2)</f>
        <v>0</v>
      </c>
      <c r="BL127" s="15" t="s">
        <v>148</v>
      </c>
      <c r="BM127" s="235" t="s">
        <v>358</v>
      </c>
    </row>
    <row r="128" s="13" customFormat="1">
      <c r="A128" s="13"/>
      <c r="B128" s="237"/>
      <c r="C128" s="238"/>
      <c r="D128" s="239" t="s">
        <v>150</v>
      </c>
      <c r="E128" s="240" t="s">
        <v>1</v>
      </c>
      <c r="F128" s="241" t="s">
        <v>343</v>
      </c>
      <c r="G128" s="238"/>
      <c r="H128" s="242">
        <v>64</v>
      </c>
      <c r="I128" s="243"/>
      <c r="J128" s="238"/>
      <c r="K128" s="238"/>
      <c r="L128" s="244"/>
      <c r="M128" s="245"/>
      <c r="N128" s="246"/>
      <c r="O128" s="246"/>
      <c r="P128" s="246"/>
      <c r="Q128" s="246"/>
      <c r="R128" s="246"/>
      <c r="S128" s="246"/>
      <c r="T128" s="247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8" t="s">
        <v>150</v>
      </c>
      <c r="AU128" s="248" t="s">
        <v>87</v>
      </c>
      <c r="AV128" s="13" t="s">
        <v>87</v>
      </c>
      <c r="AW128" s="13" t="s">
        <v>34</v>
      </c>
      <c r="AX128" s="13" t="s">
        <v>83</v>
      </c>
      <c r="AY128" s="248" t="s">
        <v>141</v>
      </c>
    </row>
    <row r="129" s="2" customFormat="1" ht="14.4" customHeight="1">
      <c r="A129" s="36"/>
      <c r="B129" s="37"/>
      <c r="C129" s="224" t="s">
        <v>156</v>
      </c>
      <c r="D129" s="224" t="s">
        <v>143</v>
      </c>
      <c r="E129" s="225" t="s">
        <v>240</v>
      </c>
      <c r="F129" s="226" t="s">
        <v>241</v>
      </c>
      <c r="G129" s="227" t="s">
        <v>172</v>
      </c>
      <c r="H129" s="228">
        <v>16</v>
      </c>
      <c r="I129" s="229"/>
      <c r="J129" s="230">
        <f>ROUND(I129*H129,2)</f>
        <v>0</v>
      </c>
      <c r="K129" s="226" t="s">
        <v>147</v>
      </c>
      <c r="L129" s="42"/>
      <c r="M129" s="231" t="s">
        <v>1</v>
      </c>
      <c r="N129" s="232" t="s">
        <v>44</v>
      </c>
      <c r="O129" s="89"/>
      <c r="P129" s="233">
        <f>O129*H129</f>
        <v>0</v>
      </c>
      <c r="Q129" s="233">
        <v>0</v>
      </c>
      <c r="R129" s="233">
        <f>Q129*H129</f>
        <v>0</v>
      </c>
      <c r="S129" s="233">
        <v>0</v>
      </c>
      <c r="T129" s="234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35" t="s">
        <v>148</v>
      </c>
      <c r="AT129" s="235" t="s">
        <v>143</v>
      </c>
      <c r="AU129" s="235" t="s">
        <v>87</v>
      </c>
      <c r="AY129" s="15" t="s">
        <v>141</v>
      </c>
      <c r="BE129" s="236">
        <f>IF(N129="základní",J129,0)</f>
        <v>0</v>
      </c>
      <c r="BF129" s="236">
        <f>IF(N129="snížená",J129,0)</f>
        <v>0</v>
      </c>
      <c r="BG129" s="236">
        <f>IF(N129="zákl. přenesená",J129,0)</f>
        <v>0</v>
      </c>
      <c r="BH129" s="236">
        <f>IF(N129="sníž. přenesená",J129,0)</f>
        <v>0</v>
      </c>
      <c r="BI129" s="236">
        <f>IF(N129="nulová",J129,0)</f>
        <v>0</v>
      </c>
      <c r="BJ129" s="15" t="s">
        <v>83</v>
      </c>
      <c r="BK129" s="236">
        <f>ROUND(I129*H129,2)</f>
        <v>0</v>
      </c>
      <c r="BL129" s="15" t="s">
        <v>148</v>
      </c>
      <c r="BM129" s="235" t="s">
        <v>359</v>
      </c>
    </row>
    <row r="130" s="13" customFormat="1">
      <c r="A130" s="13"/>
      <c r="B130" s="237"/>
      <c r="C130" s="238"/>
      <c r="D130" s="239" t="s">
        <v>150</v>
      </c>
      <c r="E130" s="240" t="s">
        <v>1</v>
      </c>
      <c r="F130" s="241" t="s">
        <v>345</v>
      </c>
      <c r="G130" s="238"/>
      <c r="H130" s="242">
        <v>16</v>
      </c>
      <c r="I130" s="243"/>
      <c r="J130" s="238"/>
      <c r="K130" s="238"/>
      <c r="L130" s="244"/>
      <c r="M130" s="245"/>
      <c r="N130" s="246"/>
      <c r="O130" s="246"/>
      <c r="P130" s="246"/>
      <c r="Q130" s="246"/>
      <c r="R130" s="246"/>
      <c r="S130" s="246"/>
      <c r="T130" s="247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8" t="s">
        <v>150</v>
      </c>
      <c r="AU130" s="248" t="s">
        <v>87</v>
      </c>
      <c r="AV130" s="13" t="s">
        <v>87</v>
      </c>
      <c r="AW130" s="13" t="s">
        <v>34</v>
      </c>
      <c r="AX130" s="13" t="s">
        <v>83</v>
      </c>
      <c r="AY130" s="248" t="s">
        <v>141</v>
      </c>
    </row>
    <row r="131" s="2" customFormat="1" ht="14.4" customHeight="1">
      <c r="A131" s="36"/>
      <c r="B131" s="37"/>
      <c r="C131" s="224" t="s">
        <v>148</v>
      </c>
      <c r="D131" s="224" t="s">
        <v>143</v>
      </c>
      <c r="E131" s="225" t="s">
        <v>245</v>
      </c>
      <c r="F131" s="226" t="s">
        <v>246</v>
      </c>
      <c r="G131" s="227" t="s">
        <v>172</v>
      </c>
      <c r="H131" s="228">
        <v>16</v>
      </c>
      <c r="I131" s="229"/>
      <c r="J131" s="230">
        <f>ROUND(I131*H131,2)</f>
        <v>0</v>
      </c>
      <c r="K131" s="226" t="s">
        <v>147</v>
      </c>
      <c r="L131" s="42"/>
      <c r="M131" s="231" t="s">
        <v>1</v>
      </c>
      <c r="N131" s="232" t="s">
        <v>44</v>
      </c>
      <c r="O131" s="89"/>
      <c r="P131" s="233">
        <f>O131*H131</f>
        <v>0</v>
      </c>
      <c r="Q131" s="233">
        <v>0</v>
      </c>
      <c r="R131" s="233">
        <f>Q131*H131</f>
        <v>0</v>
      </c>
      <c r="S131" s="233">
        <v>0</v>
      </c>
      <c r="T131" s="234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35" t="s">
        <v>148</v>
      </c>
      <c r="AT131" s="235" t="s">
        <v>143</v>
      </c>
      <c r="AU131" s="235" t="s">
        <v>87</v>
      </c>
      <c r="AY131" s="15" t="s">
        <v>141</v>
      </c>
      <c r="BE131" s="236">
        <f>IF(N131="základní",J131,0)</f>
        <v>0</v>
      </c>
      <c r="BF131" s="236">
        <f>IF(N131="snížená",J131,0)</f>
        <v>0</v>
      </c>
      <c r="BG131" s="236">
        <f>IF(N131="zákl. přenesená",J131,0)</f>
        <v>0</v>
      </c>
      <c r="BH131" s="236">
        <f>IF(N131="sníž. přenesená",J131,0)</f>
        <v>0</v>
      </c>
      <c r="BI131" s="236">
        <f>IF(N131="nulová",J131,0)</f>
        <v>0</v>
      </c>
      <c r="BJ131" s="15" t="s">
        <v>83</v>
      </c>
      <c r="BK131" s="236">
        <f>ROUND(I131*H131,2)</f>
        <v>0</v>
      </c>
      <c r="BL131" s="15" t="s">
        <v>148</v>
      </c>
      <c r="BM131" s="235" t="s">
        <v>360</v>
      </c>
    </row>
    <row r="132" s="13" customFormat="1">
      <c r="A132" s="13"/>
      <c r="B132" s="237"/>
      <c r="C132" s="238"/>
      <c r="D132" s="239" t="s">
        <v>150</v>
      </c>
      <c r="E132" s="240" t="s">
        <v>1</v>
      </c>
      <c r="F132" s="241" t="s">
        <v>347</v>
      </c>
      <c r="G132" s="238"/>
      <c r="H132" s="242">
        <v>16</v>
      </c>
      <c r="I132" s="243"/>
      <c r="J132" s="238"/>
      <c r="K132" s="238"/>
      <c r="L132" s="244"/>
      <c r="M132" s="245"/>
      <c r="N132" s="246"/>
      <c r="O132" s="246"/>
      <c r="P132" s="246"/>
      <c r="Q132" s="246"/>
      <c r="R132" s="246"/>
      <c r="S132" s="246"/>
      <c r="T132" s="24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8" t="s">
        <v>150</v>
      </c>
      <c r="AU132" s="248" t="s">
        <v>87</v>
      </c>
      <c r="AV132" s="13" t="s">
        <v>87</v>
      </c>
      <c r="AW132" s="13" t="s">
        <v>34</v>
      </c>
      <c r="AX132" s="13" t="s">
        <v>83</v>
      </c>
      <c r="AY132" s="248" t="s">
        <v>141</v>
      </c>
    </row>
    <row r="133" s="2" customFormat="1" ht="24.15" customHeight="1">
      <c r="A133" s="36"/>
      <c r="B133" s="37"/>
      <c r="C133" s="224" t="s">
        <v>169</v>
      </c>
      <c r="D133" s="224" t="s">
        <v>143</v>
      </c>
      <c r="E133" s="225" t="s">
        <v>250</v>
      </c>
      <c r="F133" s="226" t="s">
        <v>251</v>
      </c>
      <c r="G133" s="227" t="s">
        <v>172</v>
      </c>
      <c r="H133" s="228">
        <v>48</v>
      </c>
      <c r="I133" s="229"/>
      <c r="J133" s="230">
        <f>ROUND(I133*H133,2)</f>
        <v>0</v>
      </c>
      <c r="K133" s="226" t="s">
        <v>147</v>
      </c>
      <c r="L133" s="42"/>
      <c r="M133" s="231" t="s">
        <v>1</v>
      </c>
      <c r="N133" s="232" t="s">
        <v>44</v>
      </c>
      <c r="O133" s="89"/>
      <c r="P133" s="233">
        <f>O133*H133</f>
        <v>0</v>
      </c>
      <c r="Q133" s="233">
        <v>0</v>
      </c>
      <c r="R133" s="233">
        <f>Q133*H133</f>
        <v>0</v>
      </c>
      <c r="S133" s="233">
        <v>0</v>
      </c>
      <c r="T133" s="234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35" t="s">
        <v>148</v>
      </c>
      <c r="AT133" s="235" t="s">
        <v>143</v>
      </c>
      <c r="AU133" s="235" t="s">
        <v>87</v>
      </c>
      <c r="AY133" s="15" t="s">
        <v>141</v>
      </c>
      <c r="BE133" s="236">
        <f>IF(N133="základní",J133,0)</f>
        <v>0</v>
      </c>
      <c r="BF133" s="236">
        <f>IF(N133="snížená",J133,0)</f>
        <v>0</v>
      </c>
      <c r="BG133" s="236">
        <f>IF(N133="zákl. přenesená",J133,0)</f>
        <v>0</v>
      </c>
      <c r="BH133" s="236">
        <f>IF(N133="sníž. přenesená",J133,0)</f>
        <v>0</v>
      </c>
      <c r="BI133" s="236">
        <f>IF(N133="nulová",J133,0)</f>
        <v>0</v>
      </c>
      <c r="BJ133" s="15" t="s">
        <v>83</v>
      </c>
      <c r="BK133" s="236">
        <f>ROUND(I133*H133,2)</f>
        <v>0</v>
      </c>
      <c r="BL133" s="15" t="s">
        <v>148</v>
      </c>
      <c r="BM133" s="235" t="s">
        <v>361</v>
      </c>
    </row>
    <row r="134" s="13" customFormat="1">
      <c r="A134" s="13"/>
      <c r="B134" s="237"/>
      <c r="C134" s="238"/>
      <c r="D134" s="239" t="s">
        <v>150</v>
      </c>
      <c r="E134" s="240" t="s">
        <v>1</v>
      </c>
      <c r="F134" s="241" t="s">
        <v>349</v>
      </c>
      <c r="G134" s="238"/>
      <c r="H134" s="242">
        <v>48</v>
      </c>
      <c r="I134" s="243"/>
      <c r="J134" s="238"/>
      <c r="K134" s="238"/>
      <c r="L134" s="244"/>
      <c r="M134" s="265"/>
      <c r="N134" s="266"/>
      <c r="O134" s="266"/>
      <c r="P134" s="266"/>
      <c r="Q134" s="266"/>
      <c r="R134" s="266"/>
      <c r="S134" s="266"/>
      <c r="T134" s="267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8" t="s">
        <v>150</v>
      </c>
      <c r="AU134" s="248" t="s">
        <v>87</v>
      </c>
      <c r="AV134" s="13" t="s">
        <v>87</v>
      </c>
      <c r="AW134" s="13" t="s">
        <v>34</v>
      </c>
      <c r="AX134" s="13" t="s">
        <v>83</v>
      </c>
      <c r="AY134" s="248" t="s">
        <v>141</v>
      </c>
    </row>
    <row r="135" s="2" customFormat="1" ht="6.96" customHeight="1">
      <c r="A135" s="36"/>
      <c r="B135" s="64"/>
      <c r="C135" s="65"/>
      <c r="D135" s="65"/>
      <c r="E135" s="65"/>
      <c r="F135" s="65"/>
      <c r="G135" s="65"/>
      <c r="H135" s="65"/>
      <c r="I135" s="65"/>
      <c r="J135" s="65"/>
      <c r="K135" s="65"/>
      <c r="L135" s="42"/>
      <c r="M135" s="36"/>
      <c r="O135" s="36"/>
      <c r="P135" s="36"/>
      <c r="Q135" s="36"/>
      <c r="R135" s="36"/>
      <c r="S135" s="36"/>
      <c r="T135" s="36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</row>
  </sheetData>
  <sheetProtection sheet="1" autoFilter="0" formatColumns="0" formatRows="0" objects="1" scenarios="1" spinCount="100000" saltValue="2KtAz8JPQ8R/zodhcCYQkpNkPx8a0hc0i3lD8BCQ6xawC4hTwd2RcXQhlV8UP/hQqAxz3f8xqtbVgogLfAsMhw==" hashValue="wTYeaCV5nNjQ4kV8SppgwlzbWhFk7SHTs5SIVtv5v0iz27ABZFLAJoZifS4cRyK8uwf5ZFPKH6b/BwkGKF1V4A==" algorithmName="SHA-512" password="A780"/>
  <autoFilter ref="C121:K13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Vavrdová Bohumila</dc:creator>
  <cp:lastModifiedBy>Vavrdová Bohumila</cp:lastModifiedBy>
  <dcterms:created xsi:type="dcterms:W3CDTF">2020-10-15T09:33:44Z</dcterms:created>
  <dcterms:modified xsi:type="dcterms:W3CDTF">2020-10-15T09:34:01Z</dcterms:modified>
</cp:coreProperties>
</file>